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0" yWindow="0" windowWidth="19200" windowHeight="7030" activeTab="1"/>
  </bookViews>
  <sheets>
    <sheet name="Index" sheetId="1" r:id="rId1"/>
    <sheet name="I. Institutions" sheetId="2" r:id="rId2"/>
    <sheet name="II. Enrollments" sheetId="3" r:id="rId3"/>
    <sheet name="III. Faculty" sheetId="4" r:id="rId4"/>
    <sheet name="IV. Funding" sheetId="5" r:id="rId5"/>
    <sheet name="Internet Sources" sheetId="6" r:id="rId6"/>
    <sheet name="List of private institutions" sheetId="7" r:id="rId7"/>
  </sheets>
  <definedNames>
    <definedName name="_1.Número_de_instituciones">'I. Institutions'!$B$4</definedName>
    <definedName name="_2.1._Matrícula_por_tipo">'II. Enrollments'!$B$3</definedName>
    <definedName name="_2.2._Matrícula_por_sexo">'II. Enrollments'!$B$73</definedName>
    <definedName name="_2.3._Matrícula_según_localización_geográfica">'II. Enrollments'!$B$119</definedName>
    <definedName name="_2.4._Matrícula_según_estatus_de_los_alumnos">'II. Enrollments'!#REF!</definedName>
    <definedName name="_2.5._Matrícula_según_regimen">'II. Enrollments'!$B$164</definedName>
    <definedName name="_2.6._Matrícula_según_área_del_conocimiento">'II. Enrollments'!$B$212</definedName>
    <definedName name="_3.1._Numero_de_docentes_por_tipo">'III. Faculty'!$B$3</definedName>
    <definedName name="_3.2._Número_de_docentes_según_estatus">'III. Faculty'!#REF!</definedName>
    <definedName name="_3.3._Número_de_docentes_según_grado_academico">'III. Faculty'!$B$67</definedName>
    <definedName name="_4.1._Ingresos_presupuestarios_por_fuente">'IV. Funding'!$B$2</definedName>
    <definedName name="a_1">'Index'!$C$172</definedName>
    <definedName name="a_10">'Index'!$C$181</definedName>
    <definedName name="a_2">'Index'!$C$173</definedName>
    <definedName name="a_3">'Index'!$C$174</definedName>
    <definedName name="a_4">'Index'!$C$175</definedName>
    <definedName name="a_5">'Index'!$C$176</definedName>
    <definedName name="a_6">'Index'!$C$177</definedName>
    <definedName name="a_7">'Index'!$C$178</definedName>
    <definedName name="a_8">'Index'!$C$179</definedName>
    <definedName name="a_9">'Index'!$C$180</definedName>
    <definedName name="ca_1">'Index'!$C$125</definedName>
    <definedName name="ca_2">'Index'!$C$126</definedName>
    <definedName name="ca_3">'Index'!$C$127</definedName>
    <definedName name="ed_1">'Index'!$C$184</definedName>
    <definedName name="ed_2">'Index'!$C$185</definedName>
    <definedName name="es_1">'Index'!$C$149</definedName>
    <definedName name="es_2">'Index'!$C$150</definedName>
    <definedName name="f_1">'Index'!$C$163</definedName>
    <definedName name="f_2">'Index'!$C$164</definedName>
    <definedName name="f_3">'Index'!$C$165</definedName>
    <definedName name="f_4">'Index'!$C$166</definedName>
    <definedName name="f_5">'Index'!$C$167</definedName>
    <definedName name="f_6">'Index'!$C$168</definedName>
    <definedName name="g_1">'Index'!$C$157</definedName>
    <definedName name="g_2">'Index'!$C$158</definedName>
    <definedName name="g_3">'Index'!$C$159</definedName>
    <definedName name="g_4">'Index'!$C$160</definedName>
    <definedName name="ge_1">'Index'!$C$140</definedName>
    <definedName name="ge_2">'Index'!$C$141</definedName>
    <definedName name="II.7._Matrícula_según_nivel">'II. Enrollments'!$B$283</definedName>
    <definedName name="Indice">'Index'!$A$3</definedName>
    <definedName name="List_of_private_institutions__as_of_2000">'List of private institutions'!$B$2</definedName>
    <definedName name="p_1">'Index'!$C$135</definedName>
    <definedName name="p_2">'Index'!$C$136</definedName>
    <definedName name="_xlnm.Print_Area" localSheetId="1">'I. Institutions'!$A$1:$N$66</definedName>
    <definedName name="_xlnm.Print_Area" localSheetId="2">'II. Enrollments'!$A$1:$N$332</definedName>
    <definedName name="_xlnm.Print_Area" localSheetId="3">'III. Faculty'!$A$1:$N$124</definedName>
    <definedName name="r_1">'Index'!$C$153</definedName>
    <definedName name="r_2">'Index'!$C$154</definedName>
    <definedName name="s_1">'Index'!$C$145</definedName>
    <definedName name="s_2">'Index'!$C$146</definedName>
    <definedName name="t_1">'Index'!$C$131</definedName>
    <definedName name="t_2">'Index'!$C$132</definedName>
  </definedNames>
  <calcPr fullCalcOnLoad="1"/>
</workbook>
</file>

<file path=xl/sharedStrings.xml><?xml version="1.0" encoding="utf-8"?>
<sst xmlns="http://schemas.openxmlformats.org/spreadsheetml/2006/main" count="380" uniqueCount="298">
  <si>
    <t>1. Agriculture</t>
  </si>
  <si>
    <t>2. Art &amp; Architecture</t>
  </si>
  <si>
    <t>3. Natural Sciences</t>
  </si>
  <si>
    <t>4. Social Sciences</t>
  </si>
  <si>
    <t>5. Law</t>
  </si>
  <si>
    <t>6. Humanities</t>
  </si>
  <si>
    <t>7. Education</t>
  </si>
  <si>
    <t>8. Technology</t>
  </si>
  <si>
    <t>9. Health</t>
  </si>
  <si>
    <t>10. Administration</t>
  </si>
  <si>
    <t>ca_1</t>
  </si>
  <si>
    <t>ca_2</t>
  </si>
  <si>
    <t>ca_3</t>
  </si>
  <si>
    <t>Variable</t>
  </si>
  <si>
    <t>t_1</t>
  </si>
  <si>
    <t>t_2</t>
  </si>
  <si>
    <t>Nº</t>
  </si>
  <si>
    <t>s_1</t>
  </si>
  <si>
    <t>s_2</t>
  </si>
  <si>
    <t>g_1</t>
  </si>
  <si>
    <t>g_2</t>
  </si>
  <si>
    <t>es_1</t>
  </si>
  <si>
    <t>es_2</t>
  </si>
  <si>
    <t>r_1</t>
  </si>
  <si>
    <t>r_2</t>
  </si>
  <si>
    <t>a_1</t>
  </si>
  <si>
    <t>a_2</t>
  </si>
  <si>
    <t>a_3</t>
  </si>
  <si>
    <t>a_4</t>
  </si>
  <si>
    <t>a_5</t>
  </si>
  <si>
    <t>a_6</t>
  </si>
  <si>
    <t>a_7</t>
  </si>
  <si>
    <t>a_8</t>
  </si>
  <si>
    <t>a_9</t>
  </si>
  <si>
    <t>a_10</t>
  </si>
  <si>
    <t>p_1</t>
  </si>
  <si>
    <t>p_2</t>
  </si>
  <si>
    <t>ed_1</t>
  </si>
  <si>
    <t>ed_2</t>
  </si>
  <si>
    <t>g_3</t>
  </si>
  <si>
    <t>g_4</t>
  </si>
  <si>
    <t>f_1</t>
  </si>
  <si>
    <t>f_2</t>
  </si>
  <si>
    <t>f_3</t>
  </si>
  <si>
    <t>f_4</t>
  </si>
  <si>
    <t>f_5</t>
  </si>
  <si>
    <t>f_6</t>
  </si>
  <si>
    <t>I.Institutions</t>
  </si>
  <si>
    <t>I.1. Number of 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</si>
  <si>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</si>
  <si>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</si>
  <si>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</si>
  <si>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</si>
  <si>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</si>
  <si>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</si>
  <si>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II.7. Enrollments by level of program (undergraduate/graduate)</t>
  </si>
  <si>
    <t>III. Faculty</t>
  </si>
  <si>
    <t>III.1. Faculty by type of institution</t>
  </si>
  <si>
    <t>III.2. Faculty by time status</t>
  </si>
  <si>
    <t>III.3. Faculty by highest degree earned</t>
  </si>
  <si>
    <t>English</t>
  </si>
  <si>
    <t>Category</t>
  </si>
  <si>
    <t>A. Private Institutions</t>
  </si>
  <si>
    <t>B. Public Institutions</t>
  </si>
  <si>
    <t>Type of institution</t>
  </si>
  <si>
    <t>1. Universities</t>
  </si>
  <si>
    <t>2. Non-university postsecondary</t>
  </si>
  <si>
    <t>Level</t>
  </si>
  <si>
    <t>1. Undergraduate</t>
  </si>
  <si>
    <t>2. Graduate</t>
  </si>
  <si>
    <t>Geographical</t>
  </si>
  <si>
    <t>1. Capital city</t>
  </si>
  <si>
    <t>2. Non capital city</t>
  </si>
  <si>
    <t>Gender</t>
  </si>
  <si>
    <t>1. Male</t>
  </si>
  <si>
    <t>2. Female</t>
  </si>
  <si>
    <t>Time status</t>
  </si>
  <si>
    <t>1. Full time</t>
  </si>
  <si>
    <t>2. Part time</t>
  </si>
  <si>
    <t>Type of program</t>
  </si>
  <si>
    <t>1. Onsite</t>
  </si>
  <si>
    <t>2. Distance learning</t>
  </si>
  <si>
    <t>Academic degree</t>
  </si>
  <si>
    <t>1. Ph.D.</t>
  </si>
  <si>
    <t>2. Master</t>
  </si>
  <si>
    <t>Revenue</t>
  </si>
  <si>
    <t>2.1. Tuition and fees</t>
  </si>
  <si>
    <t>2.3. Gifts</t>
  </si>
  <si>
    <t>2.4. Other</t>
  </si>
  <si>
    <t>Fields of study</t>
  </si>
  <si>
    <t>II.6. Enrollments by field of study</t>
  </si>
  <si>
    <t>Faculty status</t>
  </si>
  <si>
    <t>Notes</t>
  </si>
  <si>
    <t>Number of private institutions/Total number of institutions</t>
  </si>
  <si>
    <t>Number of private universities/Total number private institutions</t>
  </si>
  <si>
    <t>Notes about data presented above:</t>
  </si>
  <si>
    <t>Nºnote</t>
  </si>
  <si>
    <t>Explanation</t>
  </si>
  <si>
    <t>Name of source</t>
  </si>
  <si>
    <t>Description of source and URL address</t>
  </si>
  <si>
    <t>Sponsor of site</t>
  </si>
  <si>
    <t>Period of updating</t>
  </si>
  <si>
    <t>Private enrollments/Total enrollments</t>
  </si>
  <si>
    <t>Enrollments in private universities/Total private enrollments</t>
  </si>
  <si>
    <t>Enrollments in private universities/Total university enrollments</t>
  </si>
  <si>
    <t>Female enrollments/Total enrollments</t>
  </si>
  <si>
    <t>Female enrollments in private institutions/Total enrollments in private institutions</t>
  </si>
  <si>
    <t>Female enrollments in public institutions/Total enrollments in public institutions</t>
  </si>
  <si>
    <t>ge_1</t>
  </si>
  <si>
    <t>ge_2</t>
  </si>
  <si>
    <t>Total enrollments in capital city/Total enrollments</t>
  </si>
  <si>
    <t>Private enrollments in capital city/Total private enrollments</t>
  </si>
  <si>
    <t>Public enrollments in capital city/Total public enrollments</t>
  </si>
  <si>
    <t>Total onsite enrollments/Total enrollments</t>
  </si>
  <si>
    <t>Private onsite enrollments/Total private enrollments</t>
  </si>
  <si>
    <t>Public onsite enrollments/Total public enrollments</t>
  </si>
  <si>
    <t>Total enrollment in "hard" sciences/Total enrollments</t>
  </si>
  <si>
    <t>Private enrollments in "hard" sciences/Total private enrollments</t>
  </si>
  <si>
    <t>Public enrollments in "hard" sciences/Total public enrollments</t>
  </si>
  <si>
    <t>Faculty in private institutions/Total faculty</t>
  </si>
  <si>
    <t>Faculty in private universities/Total faculty in private institutions</t>
  </si>
  <si>
    <t>Faculty in public universities/Total faculty in public institutions</t>
  </si>
  <si>
    <t>Faculty with graduate degrees/Total faculty</t>
  </si>
  <si>
    <t>Faculty with graduate degrees in private institutions/Total faculty in private institutions</t>
  </si>
  <si>
    <t>Faculty with graduate degrees in public institutions/Total faculty in public institutions</t>
  </si>
  <si>
    <t>Name of institution</t>
  </si>
  <si>
    <t>IV. Institutional funding</t>
  </si>
  <si>
    <t>Ratios:</t>
  </si>
  <si>
    <t>3. First college degree</t>
  </si>
  <si>
    <t>4. Less than first college degree</t>
  </si>
  <si>
    <t xml:space="preserve">C.Total (private and public) </t>
  </si>
  <si>
    <t>1. Public funding</t>
  </si>
  <si>
    <t>2. Private funding</t>
  </si>
  <si>
    <t>1.1. Appropriations</t>
  </si>
  <si>
    <t>1.2. Contracts and services</t>
  </si>
  <si>
    <t>1.3. Research grants</t>
  </si>
  <si>
    <t>WEB</t>
  </si>
  <si>
    <t>2.2. Contracts and services</t>
  </si>
  <si>
    <t>IV.1. Funding by source</t>
  </si>
  <si>
    <t>Total private funding in public institutions/Total funding in public institutions</t>
  </si>
  <si>
    <t>Funding of private institutions/Total funding</t>
  </si>
  <si>
    <t>Total private funding in private institutions/Total funding in private institutions</t>
  </si>
  <si>
    <t>1. Specialist</t>
  </si>
  <si>
    <t>2. Undergraduate and Graduate</t>
  </si>
  <si>
    <t>2.1 Bachelor and Master</t>
  </si>
  <si>
    <t>2.2 Doctor</t>
  </si>
  <si>
    <t>-</t>
  </si>
  <si>
    <t>Total undergraduate and graduate enrollments/Total enrollments</t>
  </si>
  <si>
    <t>Private undergraduate and graduate enrollments/Total private enrollments</t>
  </si>
  <si>
    <t>Public undergraduate and graduate enrollments/Total public enrollments</t>
  </si>
  <si>
    <t>Private Higher Education in Bulgaria (Data Tables)</t>
  </si>
  <si>
    <t>Number of private universities/Total number of universities</t>
  </si>
  <si>
    <t>https://istatistik.yok.gov.tr/</t>
  </si>
  <si>
    <t>Council of Higher Education</t>
  </si>
  <si>
    <t>The Council of Higher Education (YÖK) was established with the Law No. 2547 dated 6 November 1981. With this law, it has commenced in a restructuring process of academic, institutional and administrative aspects in higher education. With this law, all higher education institutions in Turkey have gathered under the roof of YÖK; academies, universities, educational institutions have been transformed into the faculties of education, and conservatories and vocational higher schools (VHS) have been affiliated to universities. YÖK became responsible for all higher education institutions as an institution that has autonomy and public identity within the framework of powers and duties given to it with the Article 130 and 131 in Constitution and the said provisions of Law. For this reason, YÖK has focused on being mainly responsible for the strategic planning of higher education, the coordination between universities, and most importantly establishing and maintaining quality assurance mechanisms.</t>
  </si>
  <si>
    <t>ACIBADEM MEHMET ALİ AYDINLAR ÜNİVERSİTESİ</t>
  </si>
  <si>
    <t>ALANYA HAMDULLAH EMIN PASA ÜNIVERSITESI</t>
  </si>
  <si>
    <t>ALTINBAS ÜNIVERSITESI</t>
  </si>
  <si>
    <t>ANKA TEKNOLOJI ÜNIVERSITESI</t>
  </si>
  <si>
    <t>ANTALYA AKEV ÜNIVERSITESI</t>
  </si>
  <si>
    <t>www.akev.edu.tr</t>
  </si>
  <si>
    <t>ANTALYA BILIM ÜNIVERSITESI</t>
  </si>
  <si>
    <t>ATILIM ÜNIVERSITESI</t>
  </si>
  <si>
    <t>www.atilim.edu.tr</t>
  </si>
  <si>
    <t xml:space="preserve">AVRASYA ÜNIVERSITESI </t>
  </si>
  <si>
    <t>BAHÇESEHIR ÜNIVERSITESI</t>
  </si>
  <si>
    <t>BASKENT ÜNIVERSITESI</t>
  </si>
  <si>
    <t>BEZM-I ÂLEM VAKIF ÜNIVERSITESI</t>
  </si>
  <si>
    <t>ÇANKAYA ÜNIVERSITESI</t>
  </si>
  <si>
    <t>FATIH SULTAN MEHMET VAKIF ÜNIVERSITESI</t>
  </si>
  <si>
    <t>www.fsm.edu.tr</t>
  </si>
  <si>
    <t>FENERBAHÇE ÜNIVERSITESI</t>
  </si>
  <si>
    <t>IHSAN DOGRAMACI BILKENT ÜNIVERSITESI</t>
  </si>
  <si>
    <t>ISTANBUL BILIM ÜNIVERSITESI</t>
  </si>
  <si>
    <t>ISTANBUL ESENYURT ÜNIVERSITESI</t>
  </si>
  <si>
    <t>ISTANBUL GEDIK ÜNIVERSITESI</t>
  </si>
  <si>
    <t>ISTANBUL SABAHATTIN ZAIM ÜNIVERSITESI</t>
  </si>
  <si>
    <t>KONYA GIDA VE TARIM ÜNIVERSITESI</t>
  </si>
  <si>
    <t>MALTEPE ÜNIVERSITESI</t>
  </si>
  <si>
    <t>NISANTASI ÜNIVERSITESI</t>
  </si>
  <si>
    <t>OSTIM TEKNIK ÜNIVERSITESI</t>
  </si>
  <si>
    <t>SABANCI ÜNIVERSITESI</t>
  </si>
  <si>
    <t>TOBB EKONOMI VE TEKNOLOJI ÜNIVERSITESI</t>
  </si>
  <si>
    <t>www.etu.edu.tr</t>
  </si>
  <si>
    <t>YEDITEPE ÜNIVERSITESI</t>
  </si>
  <si>
    <t>YÜKSEK IHTISAS ÜNIVERSITESI</t>
  </si>
  <si>
    <t xml:space="preserve">BEYKENT ÜNIVERSITESI </t>
  </si>
  <si>
    <t>www.beykent.edu.tr</t>
  </si>
  <si>
    <t>www.acibadem.edu.tr</t>
  </si>
  <si>
    <t>www.ahep.edu.tr</t>
  </si>
  <si>
    <t>www.kemerburgaz.edu.tr</t>
  </si>
  <si>
    <t>www.anka.edu.tr</t>
  </si>
  <si>
    <t>www.antalya.edu.tr</t>
  </si>
  <si>
    <t>www.avrasya.edu.tr</t>
  </si>
  <si>
    <t>www.bahcesehir.edu.tr</t>
  </si>
  <si>
    <t>www.baskent.edu.tr</t>
  </si>
  <si>
    <t>www.bezmialem.edu.tr</t>
  </si>
  <si>
    <t>www.cankaya.edu.tr</t>
  </si>
  <si>
    <t>www.bilkent.edu.tr</t>
  </si>
  <si>
    <t>www.istanbulbilim.edu.tr</t>
  </si>
  <si>
    <t>www.gedik.edu.tr</t>
  </si>
  <si>
    <t>www.esenyurt.edu.tr</t>
  </si>
  <si>
    <t>www.izu.edu.tr</t>
  </si>
  <si>
    <t>www.gidatarim.edu.tr</t>
  </si>
  <si>
    <t>www.maltepe.edu.tr</t>
  </si>
  <si>
    <t>www.nisantasi.edu.tr</t>
  </si>
  <si>
    <t>www.sabanciuniv.edu</t>
  </si>
  <si>
    <t>www.yeditepe.edu.tr</t>
  </si>
  <si>
    <t>yuksekihtisasuniversitesi.edu.tr</t>
  </si>
  <si>
    <t xml:space="preserve">BEYKOZ ÜNIVERSITESI </t>
  </si>
  <si>
    <t>www.beykoz.edu.tr</t>
  </si>
  <si>
    <t>BIRUNI ÜNIVERSITESI</t>
  </si>
  <si>
    <t>www.biruni.edu.tr</t>
  </si>
  <si>
    <t>ÇAG ÜNIVERSITESI</t>
  </si>
  <si>
    <t>www.cag.edu.tr</t>
  </si>
  <si>
    <t>DOGUS ÜNIVERSITESI</t>
  </si>
  <si>
    <t>www.dogus.edu.tr</t>
  </si>
  <si>
    <t xml:space="preserve">HALIÇ ÜNIVERSITESI </t>
  </si>
  <si>
    <t>www.halic.edu.tr</t>
  </si>
  <si>
    <t xml:space="preserve">HASAN KALYONCU ÜNIVERSITESI </t>
  </si>
  <si>
    <t>www.hku.edu.tr</t>
  </si>
  <si>
    <t>ISIK ÜNIVERSITESI</t>
  </si>
  <si>
    <t>isikun.edu.tr</t>
  </si>
  <si>
    <t xml:space="preserve">IBN HALDUN ÜNIVERSITESI </t>
  </si>
  <si>
    <t>www.ibnhaldun.edu.tr</t>
  </si>
  <si>
    <t>ISTANBUL AREL ÜNIVERSITESI</t>
  </si>
  <si>
    <t>www.arel.edu.tr</t>
  </si>
  <si>
    <t>ISTANBUL AYDIN ÜNIVERSITESI</t>
  </si>
  <si>
    <t>www.aydin.edu.tr</t>
  </si>
  <si>
    <t xml:space="preserve">ISTANBUL AYVANSARAY ÜNIVERSITESI </t>
  </si>
  <si>
    <t>www.ayvansaray.edu.tr</t>
  </si>
  <si>
    <t>ISTANBUL BILGI ÜNIVERSITESI</t>
  </si>
  <si>
    <t>www.bilgi.edu.tr</t>
  </si>
  <si>
    <t xml:space="preserve">ISTANBUL GELISIM ÜNIVERSITESI </t>
  </si>
  <si>
    <t>www.gelisim.edu.tr</t>
  </si>
  <si>
    <t xml:space="preserve">ISTANBUL KENT ÜNIVERSITESI </t>
  </si>
  <si>
    <t>www.kent.edu.tr</t>
  </si>
  <si>
    <t xml:space="preserve">ISTANBUL KÜLTÜR ÜNIVERSITESI </t>
  </si>
  <si>
    <t>www.iku.edu.tr</t>
  </si>
  <si>
    <t xml:space="preserve">ISTANBUL MEDIPOL ÜNIVERSITESI </t>
  </si>
  <si>
    <t>www.medipol.edu.tr</t>
  </si>
  <si>
    <t xml:space="preserve">ISTANBUL RUMELI ÜNIVERSITESI </t>
  </si>
  <si>
    <t>www.rumeli.edu.tr</t>
  </si>
  <si>
    <t>ISTANBUL SEHIR ÜNIVERSITESI</t>
  </si>
  <si>
    <t>www.sehir.edu.tr</t>
  </si>
  <si>
    <t>ISTANBUL TICARET ÜNIVERSITESI</t>
  </si>
  <si>
    <t>www.ticaret.edu.tr</t>
  </si>
  <si>
    <t xml:space="preserve">ISTANBUL YENI YÜZYIL ÜNIVERSITESI </t>
  </si>
  <si>
    <t>www.yeniyuzyil.edu.tr</t>
  </si>
  <si>
    <t>ISTANBUL 29 MAYIS ÜNIVERSITESI</t>
  </si>
  <si>
    <t>www.29mayis.edu.tr</t>
  </si>
  <si>
    <t xml:space="preserve">ISTINYE ÜNIVERSITESI </t>
  </si>
  <si>
    <t>www.istinye.edu.tr</t>
  </si>
  <si>
    <t>IZMIR EKONOMI ÜNIVERSITESI</t>
  </si>
  <si>
    <t>www.ieu.edu.tr</t>
  </si>
  <si>
    <t>KADIR HAS ÜNIVERSITESI</t>
  </si>
  <si>
    <t>www.khas.edu.tr</t>
  </si>
  <si>
    <t xml:space="preserve">KAPADOKYA ÜNIVERSITESI </t>
  </si>
  <si>
    <t>www.kapadokya.edu.tr</t>
  </si>
  <si>
    <t>KOÇ ÜNIVERSITESI</t>
  </si>
  <si>
    <t>www.ku.edu.tr</t>
  </si>
  <si>
    <t>KTO KARATAY ÜNIVERSITESI</t>
  </si>
  <si>
    <t>www.karatay.edu.tr</t>
  </si>
  <si>
    <t>MEF ÜNIVERSITESI</t>
  </si>
  <si>
    <t>www.mef.edu.tr</t>
  </si>
  <si>
    <t>NUH NACI YAZGAN ÜNIVERSITESI</t>
  </si>
  <si>
    <t>www.nny.edu.tr</t>
  </si>
  <si>
    <t>OKAN ÜNIVERSITESI</t>
  </si>
  <si>
    <t>www.okan.edu.tr</t>
  </si>
  <si>
    <t xml:space="preserve">ÖZYEGIN ÜNIVERSITESI </t>
  </si>
  <si>
    <t>www.ozyegin.edu.tr</t>
  </si>
  <si>
    <t>PIRI REIS ÜNIVERSITESI</t>
  </si>
  <si>
    <t>www.pirireis.edu.tr</t>
  </si>
  <si>
    <t>SANKO ÜNIVERSITESI</t>
  </si>
  <si>
    <t>www.sanko.edu.tr</t>
  </si>
  <si>
    <t xml:space="preserve">TED ÜNIVERSITESI </t>
  </si>
  <si>
    <t>www.tedu.edu.tr</t>
  </si>
  <si>
    <t xml:space="preserve">TOROS ÜNIVERSITESI </t>
  </si>
  <si>
    <t>www.toros.edu.tr</t>
  </si>
  <si>
    <t>TÜRK HAVA KURUMU ÜNIVERSITESI</t>
  </si>
  <si>
    <t>www.thk.edu.tr</t>
  </si>
  <si>
    <t>UFUK ÜNIVERSITESI</t>
  </si>
  <si>
    <t>www.ufuk.edu.tr</t>
  </si>
  <si>
    <t>ÜSKÜDAR ÜNIVERSITESI</t>
  </si>
  <si>
    <t>www.uskudar.edu.tr</t>
  </si>
  <si>
    <t>YASAR ÜNIVERSITESI</t>
  </si>
  <si>
    <t>www.yasar.edu.tr</t>
  </si>
  <si>
    <t>Statistical data on faculty at private for academic 1985/1986 is unavailable.</t>
  </si>
  <si>
    <t>Dünyada ve Türkiye'de Yükseköğretim - Tarihçe ve Bugünkü Sevk ve İdare Sistemleri</t>
  </si>
  <si>
    <t xml:space="preserve">This report was written by Kemal Gürüz. </t>
  </si>
  <si>
    <t>http://www.yok.gov.tr/documents/10279/8348772/dunyada_ve_turkiyede_yuksekogretim_tar_ve_+bugun_sevk_ve_idare_sistemleri_2003-4.pdf/5a95fbfe-295c-48b9-a61c-37c3b4787771</t>
  </si>
  <si>
    <t>Separate data on student enrollments in private and public institutions of higher education for academic 1980/1981 and 1985/1986 are unavailable.</t>
  </si>
  <si>
    <t>Separate data on student enrollments by type of program between 1980 and 2010 is unavailable.</t>
  </si>
  <si>
    <t>Separate data on student enrollments by level of program in private institutions for 1980 and 1985 years is unavailable.</t>
  </si>
  <si>
    <t>Separate data on student enrollments by level of program in public institutions for 1980 is unavailable.</t>
  </si>
  <si>
    <t>List of private institutions, as of 2017</t>
  </si>
  <si>
    <t>*3.151.286</t>
  </si>
  <si>
    <t>* Since 2015 the distance number has been broken out from overall sectoral numbers. Distance education is almost wholly in the public sector, a considerable share in the open university, which has moved from its original 1982 enrollment of 30,000 to presently 3.1 million.</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</si>
</sst>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
    <numFmt numFmtId="197" formatCode="&quot;Sí&quot;;&quot;Sí&quot;;&quot;No&quot;"/>
    <numFmt numFmtId="198" formatCode="&quot;Verdadero&quot;;&quot;Verdadero&quot;;&quot;Falso&quot;"/>
    <numFmt numFmtId="199" formatCode="&quot;Activado&quot;;&quot;Activado&quot;;&quot;Desactivado&quot;"/>
    <numFmt numFmtId="200" formatCode="&quot;Yes&quot;;&quot;Yes&quot;;&quot;No&quot;"/>
    <numFmt numFmtId="201" formatCode="&quot;True&quot;;&quot;True&quot;;&quot;False&quot;"/>
    <numFmt numFmtId="202" formatCode="&quot;On&quot;;&quot;On&quot;;&quot;Off&quot;"/>
    <numFmt numFmtId="203" formatCode="&quot;Evet&quot;;&quot;Evet&quot;;&quot;Hayır&quot;"/>
    <numFmt numFmtId="204" formatCode="&quot;Doğru&quot;;&quot;Doğru&quot;;&quot;Yanlış&quot;"/>
    <numFmt numFmtId="205" formatCode="&quot;Açık&quot;;&quot;Açık&quot;;&quot;Kapalı&quot;"/>
    <numFmt numFmtId="206" formatCode="[$€-2]\ #,##0.00_);[Red]\([$€-2]\ #,##0.00\)"/>
  </numFmts>
  <fonts count="71">
    <font>
      <sz val="10"/>
      <name val="Arial"/>
      <family val="0"/>
    </font>
    <font>
      <sz val="8"/>
      <name val="Verdana"/>
      <family val="2"/>
    </font>
    <font>
      <b/>
      <sz val="8"/>
      <name val="Verdana"/>
      <family val="2"/>
    </font>
    <font>
      <sz val="10"/>
      <name val="Verdana"/>
      <family val="2"/>
    </font>
    <font>
      <b/>
      <sz val="10"/>
      <name val="Verdana"/>
      <family val="2"/>
    </font>
    <font>
      <u val="single"/>
      <sz val="10"/>
      <color indexed="12"/>
      <name val="Arial"/>
      <family val="0"/>
    </font>
    <font>
      <u val="single"/>
      <sz val="10"/>
      <color indexed="36"/>
      <name val="Arial"/>
      <family val="0"/>
    </font>
    <font>
      <u val="single"/>
      <sz val="8"/>
      <color indexed="12"/>
      <name val="Verdana"/>
      <family val="2"/>
    </font>
    <font>
      <sz val="8"/>
      <color indexed="9"/>
      <name val="Verdana"/>
      <family val="2"/>
    </font>
    <font>
      <sz val="8"/>
      <name val="Arial"/>
      <family val="2"/>
    </font>
    <font>
      <sz val="8"/>
      <color indexed="10"/>
      <name val="Arial"/>
      <family val="2"/>
    </font>
    <font>
      <b/>
      <sz val="10"/>
      <name val="Arial"/>
      <family val="2"/>
    </font>
    <font>
      <sz val="10"/>
      <color indexed="9"/>
      <name val="Arial"/>
      <family val="2"/>
    </font>
    <font>
      <b/>
      <sz val="10"/>
      <color indexed="9"/>
      <name val="Arial"/>
      <family val="2"/>
    </font>
    <font>
      <i/>
      <sz val="8"/>
      <name val="Verdana"/>
      <family val="2"/>
    </font>
    <font>
      <b/>
      <sz val="12"/>
      <color indexed="8"/>
      <name val="Verdana"/>
      <family val="2"/>
    </font>
    <font>
      <b/>
      <sz val="12"/>
      <name val="Verdana"/>
      <family val="2"/>
    </font>
    <font>
      <b/>
      <sz val="10"/>
      <color indexed="9"/>
      <name val="Verdana"/>
      <family val="2"/>
    </font>
    <font>
      <u val="single"/>
      <sz val="8"/>
      <name val="Verdana"/>
      <family val="2"/>
    </font>
    <font>
      <sz val="8"/>
      <color indexed="12"/>
      <name val="Verdana"/>
      <family val="2"/>
    </font>
    <font>
      <vertAlign val="superscript"/>
      <sz val="8"/>
      <name val="Verdana"/>
      <family val="2"/>
    </font>
    <font>
      <sz val="7"/>
      <name val="Verdana"/>
      <family val="2"/>
    </font>
    <font>
      <sz val="7"/>
      <name val="Arial"/>
      <family val="0"/>
    </font>
    <font>
      <b/>
      <sz val="8"/>
      <color indexed="9"/>
      <name val="Verdana"/>
      <family val="2"/>
    </font>
    <font>
      <sz val="10"/>
      <color indexed="12"/>
      <name val="Arial"/>
      <family val="2"/>
    </font>
    <font>
      <vertAlign val="superscript"/>
      <sz val="8"/>
      <color indexed="9"/>
      <name val="Verdana"/>
      <family val="2"/>
    </font>
    <font>
      <sz val="8"/>
      <color indexed="9"/>
      <name val="Arial"/>
      <family val="2"/>
    </font>
    <font>
      <vertAlign val="superscript"/>
      <sz val="10"/>
      <name val="Verdana"/>
      <family val="2"/>
    </font>
    <font>
      <sz val="11"/>
      <color indexed="8"/>
      <name val="Calibri"/>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23"/>
      <name val="Arial"/>
      <family val="2"/>
    </font>
    <font>
      <b/>
      <sz val="10"/>
      <color indexed="8"/>
      <name val="Arial"/>
      <family val="2"/>
    </font>
    <font>
      <sz val="10"/>
      <color indexed="8"/>
      <name val="Arial"/>
      <family val="2"/>
    </font>
    <font>
      <sz val="8"/>
      <color indexed="8"/>
      <name val="Verdana"/>
      <family val="2"/>
    </font>
    <font>
      <b/>
      <sz val="8"/>
      <color indexed="8"/>
      <name val="Verdana"/>
      <family val="2"/>
    </font>
    <font>
      <b/>
      <sz val="8"/>
      <color indexed="8"/>
      <name val="Arial"/>
      <family val="2"/>
    </font>
    <font>
      <sz val="10"/>
      <color indexed="8"/>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5A5A5A"/>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2"/>
        <bgColor indexed="64"/>
      </patternFill>
    </fill>
    <fill>
      <patternFill patternType="solid">
        <fgColor rgb="FFFF9900"/>
        <bgColor indexed="64"/>
      </patternFill>
    </fill>
  </fills>
  <borders count="1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hair"/>
      <right style="hair"/>
      <top style="hair"/>
      <bottom>
        <color indexed="63"/>
      </bottom>
    </border>
    <border>
      <left>
        <color indexed="63"/>
      </left>
      <right style="hair"/>
      <top style="hair"/>
      <bottom>
        <color indexed="63"/>
      </bottom>
    </border>
    <border>
      <left>
        <color indexed="63"/>
      </left>
      <right>
        <color indexed="63"/>
      </right>
      <top style="hair"/>
      <bottom style="hair"/>
    </border>
    <border>
      <left style="thin">
        <color indexed="54"/>
      </left>
      <right>
        <color indexed="63"/>
      </right>
      <top style="thin">
        <color indexed="54"/>
      </top>
      <bottom style="medium"/>
    </border>
    <border>
      <left>
        <color indexed="63"/>
      </left>
      <right>
        <color indexed="63"/>
      </right>
      <top style="thin">
        <color indexed="54"/>
      </top>
      <bottom style="medium"/>
    </border>
    <border>
      <left>
        <color indexed="63"/>
      </left>
      <right style="thin">
        <color indexed="54"/>
      </right>
      <top style="thin">
        <color indexed="54"/>
      </top>
      <bottom style="medium"/>
    </border>
    <border>
      <left>
        <color indexed="63"/>
      </left>
      <right style="thin">
        <color indexed="54"/>
      </right>
      <top>
        <color indexed="63"/>
      </top>
      <bottom style="thin"/>
    </border>
    <border>
      <left style="hair"/>
      <right style="thin">
        <color indexed="54"/>
      </right>
      <top style="hair"/>
      <bottom>
        <color indexed="63"/>
      </bottom>
    </border>
    <border>
      <left>
        <color indexed="63"/>
      </left>
      <right style="thin">
        <color indexed="54"/>
      </right>
      <top style="thin"/>
      <bottom style="thin"/>
    </border>
    <border>
      <left>
        <color indexed="63"/>
      </left>
      <right style="thin">
        <color indexed="54"/>
      </right>
      <top style="hair"/>
      <bottom style="hair"/>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style="thin">
        <color indexed="54"/>
      </left>
      <right>
        <color indexed="63"/>
      </right>
      <top>
        <color indexed="63"/>
      </top>
      <bottom style="thin"/>
    </border>
    <border>
      <left style="thin">
        <color indexed="54"/>
      </left>
      <right>
        <color indexed="63"/>
      </right>
      <top style="thin"/>
      <bottom style="thin"/>
    </border>
    <border>
      <left style="thin">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style="thin">
        <color indexed="54"/>
      </left>
      <right>
        <color indexed="63"/>
      </right>
      <top style="hair">
        <color indexed="54"/>
      </top>
      <bottom style="thin">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style="thin">
        <color indexed="54"/>
      </left>
      <right>
        <color indexed="63"/>
      </right>
      <top>
        <color indexed="63"/>
      </top>
      <bottom style="hair">
        <color indexed="54"/>
      </bottom>
    </border>
    <border>
      <left>
        <color indexed="63"/>
      </left>
      <right>
        <color indexed="63"/>
      </right>
      <top>
        <color indexed="63"/>
      </top>
      <bottom style="hair">
        <color indexed="54"/>
      </bottom>
    </border>
    <border>
      <left>
        <color indexed="63"/>
      </left>
      <right style="thin">
        <color indexed="54"/>
      </right>
      <top>
        <color indexed="63"/>
      </top>
      <bottom style="hair">
        <color indexed="54"/>
      </bottom>
    </border>
    <border>
      <left>
        <color indexed="63"/>
      </left>
      <right style="thin"/>
      <top style="thin"/>
      <bottom style="thin"/>
    </border>
    <border>
      <left>
        <color indexed="63"/>
      </left>
      <right style="thin">
        <color indexed="54"/>
      </right>
      <top style="thin">
        <color indexed="54"/>
      </top>
      <bottom style="thin"/>
    </border>
    <border>
      <left>
        <color indexed="63"/>
      </left>
      <right>
        <color indexed="63"/>
      </right>
      <top style="thin">
        <color indexed="54"/>
      </top>
      <bottom style="thin"/>
    </border>
    <border>
      <left>
        <color indexed="63"/>
      </left>
      <right style="thin">
        <color indexed="54"/>
      </right>
      <top style="thin">
        <color indexed="54"/>
      </top>
      <bottom style="thin">
        <color indexed="54"/>
      </bottom>
    </border>
    <border>
      <left style="thin"/>
      <right>
        <color indexed="63"/>
      </right>
      <top style="thin"/>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color indexed="63"/>
      </left>
      <right style="hair"/>
      <top>
        <color indexed="63"/>
      </top>
      <bottom style="hair"/>
    </border>
    <border>
      <left>
        <color indexed="63"/>
      </left>
      <right style="hair"/>
      <top style="hair"/>
      <bottom style="hair"/>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hair"/>
      <top style="hair"/>
      <bottom style="thin">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style="thin">
        <color indexed="54"/>
      </left>
      <right style="thin">
        <color indexed="54"/>
      </right>
      <top>
        <color indexed="63"/>
      </top>
      <bottom style="hair">
        <color indexed="54"/>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style="thin">
        <color indexed="54"/>
      </top>
      <bottom>
        <color indexed="63"/>
      </bottom>
    </border>
    <border>
      <left>
        <color indexed="63"/>
      </left>
      <right>
        <color indexed="63"/>
      </right>
      <top>
        <color indexed="63"/>
      </top>
      <bottom style="thin">
        <color indexed="54"/>
      </bottom>
    </border>
    <border>
      <left>
        <color indexed="63"/>
      </left>
      <right>
        <color indexed="63"/>
      </right>
      <top>
        <color indexed="63"/>
      </top>
      <bottom style="medium"/>
    </border>
    <border>
      <left>
        <color indexed="63"/>
      </left>
      <right style="thin">
        <color indexed="54"/>
      </right>
      <top style="hair"/>
      <bottom>
        <color indexed="63"/>
      </bottom>
    </border>
    <border>
      <left>
        <color indexed="63"/>
      </left>
      <right style="thin">
        <color indexed="54"/>
      </right>
      <top style="hair"/>
      <bottom style="thin">
        <color indexed="54"/>
      </bottom>
    </border>
    <border>
      <left>
        <color indexed="63"/>
      </left>
      <right style="thin">
        <color indexed="54"/>
      </right>
      <top>
        <color indexed="63"/>
      </top>
      <bottom style="hair"/>
    </border>
    <border>
      <left style="thin">
        <color indexed="54"/>
      </left>
      <right>
        <color indexed="63"/>
      </right>
      <top>
        <color indexed="63"/>
      </top>
      <bottom style="medium"/>
    </border>
    <border>
      <left>
        <color indexed="63"/>
      </left>
      <right style="hair"/>
      <top>
        <color indexed="63"/>
      </top>
      <bottom style="medium"/>
    </border>
    <border>
      <left style="hair"/>
      <right style="hair"/>
      <top>
        <color indexed="63"/>
      </top>
      <bottom style="medium"/>
    </border>
    <border>
      <left style="hair"/>
      <right style="thin">
        <color indexed="54"/>
      </right>
      <top>
        <color indexed="63"/>
      </top>
      <bottom style="medium"/>
    </border>
    <border>
      <left style="thin">
        <color indexed="54"/>
      </left>
      <right style="hair">
        <color indexed="54"/>
      </right>
      <top style="thin"/>
      <bottom style="hair">
        <color indexed="54"/>
      </bottom>
    </border>
    <border>
      <left style="hair">
        <color indexed="54"/>
      </left>
      <right style="hair">
        <color indexed="54"/>
      </right>
      <top style="thin"/>
      <bottom style="hair">
        <color indexed="54"/>
      </bottom>
    </border>
    <border>
      <left style="hair">
        <color indexed="54"/>
      </left>
      <right style="thin">
        <color indexed="54"/>
      </right>
      <top style="thin"/>
      <bottom style="hair">
        <color indexed="54"/>
      </bottom>
    </border>
    <border>
      <left style="thin">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style="thin">
        <color indexed="54"/>
      </left>
      <right style="hair">
        <color indexed="54"/>
      </right>
      <top style="hair">
        <color indexed="54"/>
      </top>
      <bottom style="thin"/>
    </border>
    <border>
      <left style="hair">
        <color indexed="54"/>
      </left>
      <right style="hair">
        <color indexed="54"/>
      </right>
      <top style="hair">
        <color indexed="54"/>
      </top>
      <bottom style="thin"/>
    </border>
    <border>
      <left style="hair">
        <color indexed="54"/>
      </left>
      <right style="thin">
        <color indexed="54"/>
      </right>
      <top style="hair">
        <color indexed="54"/>
      </top>
      <bottom style="thin"/>
    </border>
    <border>
      <left style="hair"/>
      <right style="hair"/>
      <top>
        <color indexed="63"/>
      </top>
      <bottom style="hair"/>
    </border>
    <border>
      <left style="hair"/>
      <right style="hair"/>
      <top style="hair"/>
      <bottom style="hair"/>
    </border>
    <border>
      <left style="hair"/>
      <right style="thin">
        <color indexed="54"/>
      </right>
      <top style="hair"/>
      <bottom style="hair"/>
    </border>
    <border>
      <left>
        <color indexed="63"/>
      </left>
      <right style="hair"/>
      <top style="hair"/>
      <bottom style="thin"/>
    </border>
    <border>
      <left style="hair"/>
      <right style="hair"/>
      <top style="hair"/>
      <bottom style="thin"/>
    </border>
    <border>
      <left style="hair"/>
      <right style="thin">
        <color indexed="54"/>
      </right>
      <top style="hair"/>
      <bottom style="thin"/>
    </border>
    <border>
      <left>
        <color indexed="63"/>
      </left>
      <right style="hair">
        <color indexed="54"/>
      </right>
      <top>
        <color indexed="63"/>
      </top>
      <bottom style="hair">
        <color indexed="54"/>
      </bottom>
    </border>
    <border>
      <left>
        <color indexed="63"/>
      </left>
      <right style="hair">
        <color indexed="54"/>
      </right>
      <top style="hair">
        <color indexed="54"/>
      </top>
      <bottom style="thin">
        <color indexed="54"/>
      </bottom>
    </border>
    <border>
      <left>
        <color indexed="63"/>
      </left>
      <right style="hair"/>
      <top style="thin"/>
      <bottom>
        <color indexed="63"/>
      </bottom>
    </border>
    <border>
      <left>
        <color indexed="63"/>
      </left>
      <right style="thin">
        <color indexed="54"/>
      </right>
      <top style="thin"/>
      <bottom>
        <color indexed="63"/>
      </bottom>
    </border>
    <border>
      <left>
        <color indexed="63"/>
      </left>
      <right style="hair"/>
      <top>
        <color indexed="63"/>
      </top>
      <bottom>
        <color indexed="63"/>
      </bottom>
    </border>
    <border>
      <left style="thin">
        <color indexed="54"/>
      </left>
      <right style="hair"/>
      <top style="thin"/>
      <bottom style="thin"/>
    </border>
    <border>
      <left>
        <color indexed="63"/>
      </left>
      <right style="hair"/>
      <top style="thin"/>
      <bottom style="thin"/>
    </border>
    <border>
      <left style="hair"/>
      <right style="hair"/>
      <top style="thin"/>
      <bottom>
        <color indexed="63"/>
      </bottom>
    </border>
    <border>
      <left style="hair"/>
      <right style="hair"/>
      <top>
        <color indexed="63"/>
      </top>
      <bottom>
        <color indexed="63"/>
      </bottom>
    </border>
    <border>
      <left style="hair"/>
      <right style="thin">
        <color indexed="54"/>
      </right>
      <top style="thin"/>
      <bottom>
        <color indexed="63"/>
      </bottom>
    </border>
    <border>
      <left style="hair"/>
      <right style="thin">
        <color indexed="54"/>
      </right>
      <top>
        <color indexed="63"/>
      </top>
      <bottom style="hair"/>
    </border>
    <border>
      <left style="hair"/>
      <right style="hair"/>
      <top style="thin"/>
      <bottom style="thin"/>
    </border>
    <border>
      <left style="hair"/>
      <right style="thin">
        <color indexed="54"/>
      </right>
      <top style="thin"/>
      <bottom style="thin"/>
    </border>
    <border>
      <left style="thin">
        <color indexed="54"/>
      </left>
      <right>
        <color indexed="63"/>
      </right>
      <top style="thin"/>
      <bottom>
        <color indexed="63"/>
      </bottom>
    </border>
    <border>
      <left>
        <color indexed="63"/>
      </left>
      <right>
        <color indexed="63"/>
      </right>
      <top style="thin"/>
      <bottom>
        <color indexed="63"/>
      </bottom>
    </border>
    <border>
      <left>
        <color indexed="63"/>
      </left>
      <right style="hair"/>
      <top style="thin">
        <color indexed="54"/>
      </top>
      <bottom style="hair"/>
    </border>
    <border>
      <left>
        <color indexed="63"/>
      </left>
      <right style="thin">
        <color indexed="54"/>
      </right>
      <top style="thin">
        <color indexed="54"/>
      </top>
      <bottom style="hair"/>
    </border>
    <border>
      <left style="hair"/>
      <right style="thin">
        <color indexed="54"/>
      </right>
      <top>
        <color indexed="63"/>
      </top>
      <bottom>
        <color indexed="63"/>
      </bottom>
    </border>
    <border>
      <left style="thin">
        <color indexed="54"/>
      </left>
      <right style="thin">
        <color indexed="54"/>
      </right>
      <top style="thin"/>
      <bottom style="thin"/>
    </border>
    <border>
      <left>
        <color indexed="63"/>
      </left>
      <right>
        <color indexed="63"/>
      </right>
      <top>
        <color indexed="63"/>
      </top>
      <bottom style="hair"/>
    </border>
    <border>
      <left>
        <color indexed="63"/>
      </left>
      <right>
        <color indexed="63"/>
      </right>
      <top style="hair"/>
      <bottom style="thin">
        <color indexed="54"/>
      </bottom>
    </border>
    <border>
      <left style="thin">
        <color indexed="54"/>
      </left>
      <right style="thin">
        <color indexed="54"/>
      </right>
      <top>
        <color indexed="63"/>
      </top>
      <bottom>
        <color indexed="63"/>
      </bottom>
    </border>
    <border>
      <left style="thin">
        <color indexed="54"/>
      </left>
      <right style="thin">
        <color indexed="54"/>
      </right>
      <top style="thin"/>
      <bottom>
        <color indexed="63"/>
      </bottom>
    </border>
    <border>
      <left style="thin">
        <color indexed="54"/>
      </left>
      <right style="thin">
        <color indexed="54"/>
      </right>
      <top style="thin">
        <color indexed="54"/>
      </top>
      <bottom>
        <color indexed="63"/>
      </bottom>
    </border>
    <border>
      <left style="thin">
        <color indexed="54"/>
      </left>
      <right style="thin">
        <color indexed="54"/>
      </right>
      <top>
        <color indexed="63"/>
      </top>
      <bottom style="thin"/>
    </border>
    <border>
      <left style="thin">
        <color indexed="54"/>
      </left>
      <right style="thin">
        <color indexed="54"/>
      </right>
      <top>
        <color indexed="63"/>
      </top>
      <bottom style="thin">
        <color indexed="54"/>
      </bottom>
    </border>
    <border>
      <left style="thin">
        <color indexed="54"/>
      </left>
      <right style="thin">
        <color indexed="54"/>
      </right>
      <top>
        <color indexed="63"/>
      </top>
      <bottom style="medium"/>
    </border>
    <border>
      <left style="thin">
        <color indexed="54"/>
      </left>
      <right style="thin">
        <color indexed="54"/>
      </right>
      <top style="thin">
        <color indexed="54"/>
      </top>
      <bottom style="thin"/>
    </border>
    <border>
      <left>
        <color indexed="63"/>
      </left>
      <right style="thin">
        <color indexed="54"/>
      </right>
      <top style="hair"/>
      <bottom style="thin"/>
    </border>
    <border>
      <left style="hair"/>
      <right style="hair"/>
      <top>
        <color indexed="63"/>
      </top>
      <bottom style="thin"/>
    </border>
    <border>
      <left style="thin">
        <color indexed="54"/>
      </left>
      <right style="hair"/>
      <top style="thin"/>
      <bottom>
        <color indexed="63"/>
      </bottom>
    </border>
    <border>
      <left style="thin">
        <color indexed="54"/>
      </left>
      <right style="hair"/>
      <top style="thin">
        <color indexed="54"/>
      </top>
      <bottom style="hair"/>
    </border>
    <border>
      <left style="thin">
        <color indexed="54"/>
      </left>
      <right style="hair"/>
      <top>
        <color indexed="63"/>
      </top>
      <bottom style="hair"/>
    </border>
    <border>
      <left style="thin">
        <color indexed="54"/>
      </left>
      <right style="hair"/>
      <top style="hair"/>
      <bottom style="hair"/>
    </border>
    <border>
      <left style="thin">
        <color indexed="54"/>
      </left>
      <right style="hair"/>
      <top style="hair"/>
      <bottom style="thin">
        <color indexed="54"/>
      </bottom>
    </border>
    <border>
      <left>
        <color indexed="63"/>
      </left>
      <right style="hair">
        <color indexed="54"/>
      </right>
      <top style="thin"/>
      <bottom style="hair">
        <color indexed="54"/>
      </bottom>
    </border>
    <border>
      <left>
        <color indexed="63"/>
      </left>
      <right style="hair">
        <color indexed="54"/>
      </right>
      <top style="hair">
        <color indexed="54"/>
      </top>
      <bottom style="hair">
        <color indexed="54"/>
      </bottom>
    </border>
    <border>
      <left>
        <color indexed="63"/>
      </left>
      <right style="hair">
        <color indexed="54"/>
      </right>
      <top style="hair">
        <color indexed="54"/>
      </top>
      <bottom style="thin"/>
    </border>
    <border>
      <left style="thin">
        <color indexed="54"/>
      </left>
      <right style="hair"/>
      <top>
        <color indexed="63"/>
      </top>
      <bottom>
        <color indexed="63"/>
      </bottom>
    </border>
    <border>
      <left style="thin">
        <color indexed="54"/>
      </left>
      <right style="hair"/>
      <top style="hair"/>
      <bottom>
        <color indexed="63"/>
      </bottom>
    </border>
    <border>
      <left>
        <color indexed="63"/>
      </left>
      <right style="hair"/>
      <top style="thin"/>
      <bottom style="hair"/>
    </border>
    <border>
      <left style="hair"/>
      <right style="hair"/>
      <top style="thin"/>
      <bottom style="hair"/>
    </border>
    <border>
      <left style="hair"/>
      <right style="thin">
        <color indexed="54"/>
      </right>
      <top style="thin"/>
      <bottom style="hair"/>
    </border>
    <border>
      <left style="hair"/>
      <right style="hair"/>
      <top style="hair"/>
      <bottom style="thin">
        <color indexed="54"/>
      </bottom>
    </border>
    <border>
      <left style="hair"/>
      <right style="thin">
        <color indexed="54"/>
      </right>
      <top style="hair"/>
      <bottom style="thin">
        <color indexed="54"/>
      </bottom>
    </border>
    <border>
      <left style="thin">
        <color indexed="54"/>
      </left>
      <right style="hair"/>
      <top style="thin"/>
      <bottom style="hair">
        <color indexed="54"/>
      </bottom>
    </border>
    <border>
      <left style="thin">
        <color indexed="54"/>
      </left>
      <right style="hair"/>
      <top style="hair">
        <color indexed="54"/>
      </top>
      <bottom style="hair"/>
    </border>
    <border>
      <left style="thin">
        <color indexed="54"/>
      </left>
      <right style="hair"/>
      <top style="hair">
        <color indexed="54"/>
      </top>
      <bottom style="hair">
        <color indexed="54"/>
      </bottom>
    </border>
    <border>
      <left>
        <color indexed="63"/>
      </left>
      <right style="thin"/>
      <top>
        <color indexed="63"/>
      </top>
      <bottom style="thin"/>
    </border>
    <border>
      <left style="thin">
        <color indexed="54"/>
      </left>
      <right style="thin"/>
      <top style="thin"/>
      <bottom style="thin">
        <color indexed="54"/>
      </bottom>
    </border>
    <border>
      <left style="thin">
        <color indexed="54"/>
      </left>
      <right>
        <color indexed="63"/>
      </right>
      <top style="thin">
        <color indexed="54"/>
      </top>
      <bottom style="thin"/>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color indexed="63"/>
      </left>
      <right style="thin">
        <color indexed="54"/>
      </right>
      <top style="medium"/>
      <bottom style="thin"/>
    </border>
    <border>
      <left>
        <color indexed="63"/>
      </left>
      <right style="thin">
        <color indexed="54"/>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thin"/>
      <top style="thin"/>
      <bottom>
        <color indexed="63"/>
      </bottom>
    </border>
    <border>
      <left>
        <color indexed="63"/>
      </left>
      <right style="thin"/>
      <top style="thin">
        <color indexed="54"/>
      </top>
      <bottom style="hair"/>
    </border>
    <border>
      <left>
        <color indexed="63"/>
      </left>
      <right style="thin"/>
      <top>
        <color indexed="63"/>
      </top>
      <bottom style="hair"/>
    </border>
    <border>
      <left style="thin">
        <color indexed="54"/>
      </left>
      <right>
        <color indexed="63"/>
      </right>
      <top style="thin">
        <color indexed="54"/>
      </top>
      <bottom style="hair">
        <color indexed="54"/>
      </bottom>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
      <left style="thin">
        <color indexed="54"/>
      </left>
      <right>
        <color indexed="63"/>
      </right>
      <top style="hair">
        <color indexed="54"/>
      </top>
      <bottom style="thin"/>
    </border>
    <border>
      <left>
        <color indexed="63"/>
      </left>
      <right>
        <color indexed="63"/>
      </right>
      <top style="hair">
        <color indexed="54"/>
      </top>
      <bottom style="thin"/>
    </border>
    <border>
      <left>
        <color indexed="63"/>
      </left>
      <right style="thin">
        <color indexed="54"/>
      </right>
      <top style="hair">
        <color indexed="54"/>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53">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wrapText="1"/>
    </xf>
    <xf numFmtId="0" fontId="7" fillId="0" borderId="0" xfId="53" applyFont="1" applyAlignment="1" applyProtection="1">
      <alignment vertical="top" wrapText="1"/>
      <protection/>
    </xf>
    <xf numFmtId="0" fontId="1" fillId="0" borderId="0" xfId="0" applyFont="1" applyAlignment="1">
      <alignment vertical="top"/>
    </xf>
    <xf numFmtId="0" fontId="1" fillId="0" borderId="0" xfId="0" applyFont="1" applyAlignment="1">
      <alignment horizontal="center" vertical="top"/>
    </xf>
    <xf numFmtId="0" fontId="1" fillId="33" borderId="10" xfId="0" applyFont="1" applyFill="1" applyBorder="1" applyAlignment="1">
      <alignment horizontal="center" vertical="top"/>
    </xf>
    <xf numFmtId="0" fontId="1" fillId="33" borderId="11" xfId="0" applyFont="1" applyFill="1" applyBorder="1" applyAlignment="1">
      <alignment horizontal="center" vertical="top"/>
    </xf>
    <xf numFmtId="0" fontId="1" fillId="0" borderId="0" xfId="0" applyFont="1" applyAlignment="1">
      <alignment vertical="center"/>
    </xf>
    <xf numFmtId="0" fontId="2" fillId="0" borderId="0" xfId="0" applyFont="1" applyAlignment="1">
      <alignment vertical="top"/>
    </xf>
    <xf numFmtId="0" fontId="0" fillId="0" borderId="0" xfId="0" applyFont="1" applyFill="1" applyAlignment="1">
      <alignment/>
    </xf>
    <xf numFmtId="0" fontId="1" fillId="34" borderId="12" xfId="0" applyFont="1" applyFill="1" applyBorder="1" applyAlignment="1">
      <alignment horizontal="center" vertical="top"/>
    </xf>
    <xf numFmtId="0" fontId="0" fillId="34" borderId="0" xfId="0" applyFont="1" applyFill="1" applyBorder="1" applyAlignment="1">
      <alignment/>
    </xf>
    <xf numFmtId="0" fontId="5" fillId="0" borderId="0" xfId="53" applyFont="1" applyFill="1" applyAlignment="1" applyProtection="1">
      <alignment vertical="top"/>
      <protection/>
    </xf>
    <xf numFmtId="0" fontId="1" fillId="34" borderId="13" xfId="0" applyFont="1" applyFill="1" applyBorder="1" applyAlignment="1">
      <alignment horizontal="center" vertical="top"/>
    </xf>
    <xf numFmtId="0" fontId="11" fillId="0" borderId="0" xfId="0" applyFont="1" applyAlignment="1">
      <alignment/>
    </xf>
    <xf numFmtId="0" fontId="5" fillId="0" borderId="0" xfId="53" applyFont="1" applyAlignment="1" applyProtection="1">
      <alignment/>
      <protection/>
    </xf>
    <xf numFmtId="196" fontId="1" fillId="34" borderId="14" xfId="60" applyNumberFormat="1" applyFont="1" applyFill="1" applyBorder="1" applyAlignment="1">
      <alignment horizontal="center" vertical="top"/>
    </xf>
    <xf numFmtId="0" fontId="8" fillId="35" borderId="15" xfId="0" applyFont="1" applyFill="1" applyBorder="1" applyAlignment="1">
      <alignment vertical="center"/>
    </xf>
    <xf numFmtId="0" fontId="8" fillId="35" borderId="16" xfId="0" applyFont="1" applyFill="1" applyBorder="1" applyAlignment="1">
      <alignment horizontal="center" vertical="center"/>
    </xf>
    <xf numFmtId="0" fontId="8" fillId="35" borderId="17" xfId="0" applyFont="1" applyFill="1" applyBorder="1" applyAlignment="1">
      <alignment horizontal="center" vertical="center"/>
    </xf>
    <xf numFmtId="0" fontId="1" fillId="33" borderId="18" xfId="0" applyFont="1" applyFill="1" applyBorder="1" applyAlignment="1">
      <alignment horizontal="center" vertical="top"/>
    </xf>
    <xf numFmtId="0" fontId="1" fillId="34" borderId="19" xfId="0" applyFont="1" applyFill="1" applyBorder="1" applyAlignment="1">
      <alignment horizontal="center" vertical="top"/>
    </xf>
    <xf numFmtId="0" fontId="1" fillId="33" borderId="20" xfId="0" applyFont="1" applyFill="1" applyBorder="1" applyAlignment="1">
      <alignment horizontal="center" vertical="top"/>
    </xf>
    <xf numFmtId="196" fontId="1" fillId="34" borderId="21" xfId="60" applyNumberFormat="1" applyFont="1" applyFill="1" applyBorder="1" applyAlignment="1">
      <alignment horizontal="center" vertical="top"/>
    </xf>
    <xf numFmtId="0" fontId="8" fillId="35" borderId="17" xfId="0" applyFont="1" applyFill="1" applyBorder="1" applyAlignment="1">
      <alignment vertical="center"/>
    </xf>
    <xf numFmtId="0" fontId="1" fillId="33" borderId="18" xfId="0" applyFont="1" applyFill="1" applyBorder="1" applyAlignment="1">
      <alignment vertical="top"/>
    </xf>
    <xf numFmtId="0" fontId="1" fillId="33" borderId="20" xfId="0" applyFont="1" applyFill="1" applyBorder="1" applyAlignment="1">
      <alignment vertical="top"/>
    </xf>
    <xf numFmtId="0" fontId="15" fillId="36" borderId="22" xfId="0" applyFont="1" applyFill="1" applyBorder="1" applyAlignment="1">
      <alignment vertical="top"/>
    </xf>
    <xf numFmtId="0" fontId="8" fillId="36" borderId="23" xfId="0" applyFont="1" applyFill="1" applyBorder="1" applyAlignment="1">
      <alignment vertical="top"/>
    </xf>
    <xf numFmtId="0" fontId="8" fillId="36" borderId="23" xfId="0" applyFont="1" applyFill="1" applyBorder="1" applyAlignment="1">
      <alignment horizontal="center" vertical="top"/>
    </xf>
    <xf numFmtId="0" fontId="2" fillId="33" borderId="24" xfId="0" applyFont="1" applyFill="1" applyBorder="1" applyAlignment="1">
      <alignment vertical="top"/>
    </xf>
    <xf numFmtId="0" fontId="2" fillId="33" borderId="25" xfId="0" applyFont="1" applyFill="1" applyBorder="1" applyAlignment="1">
      <alignment vertical="top"/>
    </xf>
    <xf numFmtId="0" fontId="1" fillId="34" borderId="0" xfId="0"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xf>
    <xf numFmtId="0" fontId="0" fillId="34" borderId="0" xfId="0" applyFont="1" applyFill="1" applyBorder="1" applyAlignment="1">
      <alignment vertical="top"/>
    </xf>
    <xf numFmtId="0" fontId="0" fillId="34" borderId="26" xfId="0" applyFont="1" applyFill="1" applyBorder="1" applyAlignment="1">
      <alignment vertical="top"/>
    </xf>
    <xf numFmtId="0" fontId="1" fillId="0" borderId="27" xfId="0" applyFont="1" applyBorder="1" applyAlignment="1">
      <alignment vertical="top" wrapText="1"/>
    </xf>
    <xf numFmtId="196" fontId="0" fillId="34" borderId="27" xfId="60" applyNumberFormat="1" applyFont="1" applyFill="1" applyBorder="1" applyAlignment="1">
      <alignment horizontal="center" vertical="top"/>
    </xf>
    <xf numFmtId="196" fontId="0" fillId="34" borderId="28" xfId="60" applyNumberFormat="1" applyFont="1" applyFill="1" applyBorder="1" applyAlignment="1">
      <alignment horizontal="center" vertical="top"/>
    </xf>
    <xf numFmtId="0" fontId="1" fillId="0" borderId="27" xfId="0" applyFont="1" applyBorder="1" applyAlignment="1">
      <alignment horizontal="left" vertical="top" wrapText="1"/>
    </xf>
    <xf numFmtId="196" fontId="1" fillId="34" borderId="27" xfId="60" applyNumberFormat="1" applyFont="1" applyFill="1" applyBorder="1" applyAlignment="1">
      <alignment horizontal="center" vertical="top"/>
    </xf>
    <xf numFmtId="196" fontId="1" fillId="34" borderId="28" xfId="60" applyNumberFormat="1" applyFont="1" applyFill="1" applyBorder="1" applyAlignment="1">
      <alignment horizontal="center" vertical="top"/>
    </xf>
    <xf numFmtId="0" fontId="0" fillId="34" borderId="29" xfId="0" applyFont="1" applyFill="1" applyBorder="1" applyAlignment="1">
      <alignment vertical="top"/>
    </xf>
    <xf numFmtId="196" fontId="0" fillId="34" borderId="30" xfId="60" applyNumberFormat="1" applyFont="1" applyFill="1" applyBorder="1" applyAlignment="1">
      <alignment horizontal="center" vertical="top"/>
    </xf>
    <xf numFmtId="196" fontId="0" fillId="34" borderId="31" xfId="60" applyNumberFormat="1" applyFont="1" applyFill="1" applyBorder="1" applyAlignment="1">
      <alignment horizontal="center" vertical="top"/>
    </xf>
    <xf numFmtId="0" fontId="0" fillId="34" borderId="32" xfId="0" applyFont="1" applyFill="1" applyBorder="1" applyAlignment="1">
      <alignment vertical="top"/>
    </xf>
    <xf numFmtId="0" fontId="1" fillId="0" borderId="33" xfId="0" applyFont="1" applyBorder="1" applyAlignment="1">
      <alignment vertical="top" wrapText="1"/>
    </xf>
    <xf numFmtId="196" fontId="0" fillId="34" borderId="33" xfId="60" applyNumberFormat="1" applyFont="1" applyFill="1" applyBorder="1" applyAlignment="1">
      <alignment horizontal="center" vertical="top"/>
    </xf>
    <xf numFmtId="196" fontId="0" fillId="34" borderId="34" xfId="60" applyNumberFormat="1" applyFont="1" applyFill="1" applyBorder="1" applyAlignment="1">
      <alignment horizontal="center" vertical="top"/>
    </xf>
    <xf numFmtId="0" fontId="12" fillId="35" borderId="35" xfId="0" applyFont="1" applyFill="1" applyBorder="1" applyAlignment="1">
      <alignment/>
    </xf>
    <xf numFmtId="0" fontId="12" fillId="35" borderId="36" xfId="0" applyFont="1" applyFill="1" applyBorder="1" applyAlignment="1">
      <alignment/>
    </xf>
    <xf numFmtId="0" fontId="8" fillId="35" borderId="37" xfId="0" applyFont="1" applyFill="1" applyBorder="1" applyAlignment="1">
      <alignment horizontal="center" vertical="center"/>
    </xf>
    <xf numFmtId="0" fontId="8" fillId="35" borderId="36" xfId="0" applyFont="1" applyFill="1" applyBorder="1" applyAlignment="1">
      <alignment horizontal="center" vertical="center"/>
    </xf>
    <xf numFmtId="0" fontId="1" fillId="33" borderId="24" xfId="0" applyFont="1" applyFill="1" applyBorder="1" applyAlignment="1">
      <alignment vertical="top"/>
    </xf>
    <xf numFmtId="0" fontId="16" fillId="36" borderId="22" xfId="0" applyFont="1" applyFill="1" applyBorder="1" applyAlignment="1">
      <alignment vertical="top"/>
    </xf>
    <xf numFmtId="0" fontId="1" fillId="36" borderId="23" xfId="0" applyFont="1" applyFill="1" applyBorder="1" applyAlignment="1">
      <alignment vertical="top"/>
    </xf>
    <xf numFmtId="0" fontId="1" fillId="36" borderId="23" xfId="0" applyFont="1" applyFill="1" applyBorder="1" applyAlignment="1">
      <alignment horizontal="center" vertical="top"/>
    </xf>
    <xf numFmtId="0" fontId="1" fillId="36" borderId="38" xfId="0" applyFont="1" applyFill="1" applyBorder="1" applyAlignment="1">
      <alignment horizontal="center" vertical="top"/>
    </xf>
    <xf numFmtId="0" fontId="12" fillId="35" borderId="39" xfId="0" applyFont="1" applyFill="1" applyBorder="1" applyAlignment="1">
      <alignment/>
    </xf>
    <xf numFmtId="0" fontId="1" fillId="33" borderId="0" xfId="0" applyFont="1" applyFill="1" applyBorder="1" applyAlignment="1">
      <alignment vertical="top"/>
    </xf>
    <xf numFmtId="0" fontId="1" fillId="34" borderId="0" xfId="0" applyFont="1" applyFill="1" applyBorder="1" applyAlignment="1">
      <alignment vertical="top"/>
    </xf>
    <xf numFmtId="0" fontId="1" fillId="33" borderId="40" xfId="0" applyFont="1" applyFill="1" applyBorder="1" applyAlignment="1">
      <alignment vertical="top"/>
    </xf>
    <xf numFmtId="0" fontId="1" fillId="33" borderId="41" xfId="0" applyFont="1" applyFill="1" applyBorder="1" applyAlignment="1">
      <alignment vertical="top"/>
    </xf>
    <xf numFmtId="0" fontId="1" fillId="33" borderId="42" xfId="0" applyFont="1" applyFill="1" applyBorder="1" applyAlignment="1">
      <alignment horizontal="center" vertical="top"/>
    </xf>
    <xf numFmtId="0" fontId="1" fillId="33" borderId="43" xfId="0" applyFont="1" applyFill="1" applyBorder="1" applyAlignment="1">
      <alignment horizontal="center" vertical="top"/>
    </xf>
    <xf numFmtId="0" fontId="1" fillId="33" borderId="44" xfId="0" applyFont="1" applyFill="1" applyBorder="1" applyAlignment="1">
      <alignment vertical="top"/>
    </xf>
    <xf numFmtId="0" fontId="1" fillId="33" borderId="45" xfId="0" applyFont="1" applyFill="1" applyBorder="1" applyAlignment="1">
      <alignment vertical="top"/>
    </xf>
    <xf numFmtId="0" fontId="1" fillId="33" borderId="46" xfId="0" applyFont="1" applyFill="1" applyBorder="1" applyAlignment="1">
      <alignment horizontal="center" vertical="top"/>
    </xf>
    <xf numFmtId="0" fontId="1" fillId="33" borderId="10" xfId="0" applyFont="1" applyFill="1" applyBorder="1" applyAlignment="1">
      <alignment vertical="top"/>
    </xf>
    <xf numFmtId="0" fontId="1" fillId="33" borderId="11" xfId="0" applyFont="1" applyFill="1" applyBorder="1" applyAlignment="1">
      <alignment vertical="top"/>
    </xf>
    <xf numFmtId="0" fontId="1" fillId="0" borderId="47" xfId="0" applyFont="1" applyBorder="1" applyAlignment="1">
      <alignment vertical="top" wrapText="1"/>
    </xf>
    <xf numFmtId="0" fontId="1" fillId="0" borderId="27" xfId="0" applyFont="1" applyBorder="1" applyAlignment="1">
      <alignment horizontal="center" vertical="top" wrapText="1"/>
    </xf>
    <xf numFmtId="0" fontId="1" fillId="0" borderId="48" xfId="0" applyFont="1" applyBorder="1" applyAlignment="1">
      <alignment vertical="top" wrapText="1"/>
    </xf>
    <xf numFmtId="0" fontId="1" fillId="0" borderId="49" xfId="0" applyFont="1" applyBorder="1" applyAlignment="1">
      <alignment vertical="top" wrapText="1"/>
    </xf>
    <xf numFmtId="0" fontId="1" fillId="0" borderId="33" xfId="0" applyFont="1" applyBorder="1" applyAlignment="1">
      <alignment horizontal="center" vertical="top" wrapText="1"/>
    </xf>
    <xf numFmtId="0" fontId="8" fillId="35" borderId="50" xfId="0" applyFont="1" applyFill="1" applyBorder="1" applyAlignment="1">
      <alignment vertical="top"/>
    </xf>
    <xf numFmtId="0" fontId="8" fillId="35" borderId="50" xfId="0" applyFont="1" applyFill="1" applyBorder="1" applyAlignment="1">
      <alignment horizontal="center" vertical="top"/>
    </xf>
    <xf numFmtId="0" fontId="8" fillId="35" borderId="51" xfId="0" applyFont="1" applyFill="1" applyBorder="1" applyAlignment="1">
      <alignment horizontal="center" vertical="top"/>
    </xf>
    <xf numFmtId="0" fontId="8" fillId="35" borderId="52" xfId="0" applyFont="1" applyFill="1" applyBorder="1" applyAlignment="1">
      <alignment vertical="top"/>
    </xf>
    <xf numFmtId="0" fontId="8" fillId="35" borderId="44" xfId="0" applyFont="1" applyFill="1" applyBorder="1" applyAlignment="1">
      <alignment vertical="top" wrapText="1"/>
    </xf>
    <xf numFmtId="0" fontId="8" fillId="35" borderId="53" xfId="0" applyFont="1" applyFill="1" applyBorder="1" applyAlignment="1">
      <alignment vertical="top"/>
    </xf>
    <xf numFmtId="0" fontId="8" fillId="35" borderId="53" xfId="0" applyFont="1" applyFill="1" applyBorder="1" applyAlignment="1">
      <alignment horizontal="center" vertical="top"/>
    </xf>
    <xf numFmtId="0" fontId="8" fillId="35" borderId="45" xfId="0" applyFont="1" applyFill="1" applyBorder="1" applyAlignment="1">
      <alignment horizontal="center" vertical="top"/>
    </xf>
    <xf numFmtId="0" fontId="1" fillId="33" borderId="13" xfId="0" applyFont="1" applyFill="1" applyBorder="1" applyAlignment="1">
      <alignment horizontal="center" vertical="top"/>
    </xf>
    <xf numFmtId="0" fontId="1" fillId="33" borderId="53" xfId="0" applyFont="1" applyFill="1" applyBorder="1" applyAlignment="1">
      <alignment vertical="top"/>
    </xf>
    <xf numFmtId="1" fontId="9" fillId="34" borderId="0" xfId="57" applyNumberFormat="1" applyFont="1" applyFill="1" applyBorder="1" applyAlignment="1">
      <alignment horizontal="left"/>
      <protection/>
    </xf>
    <xf numFmtId="0" fontId="1" fillId="34" borderId="54" xfId="0" applyFont="1" applyFill="1" applyBorder="1" applyAlignment="1">
      <alignment vertical="top"/>
    </xf>
    <xf numFmtId="0" fontId="1" fillId="0" borderId="34" xfId="0" applyFont="1" applyBorder="1" applyAlignment="1">
      <alignment horizontal="center" vertical="top" wrapText="1"/>
    </xf>
    <xf numFmtId="0" fontId="1" fillId="0" borderId="28" xfId="0" applyFont="1" applyBorder="1" applyAlignment="1">
      <alignment horizontal="center" vertical="top" wrapText="1"/>
    </xf>
    <xf numFmtId="0" fontId="1" fillId="0" borderId="30" xfId="0" applyFont="1" applyBorder="1" applyAlignment="1">
      <alignment vertical="top" wrapText="1"/>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1" fillId="33" borderId="21" xfId="0" applyFont="1" applyFill="1" applyBorder="1" applyAlignment="1">
      <alignment horizontal="center" vertical="top"/>
    </xf>
    <xf numFmtId="0" fontId="1" fillId="33" borderId="55" xfId="0" applyFont="1" applyFill="1" applyBorder="1" applyAlignment="1">
      <alignment horizontal="center" vertical="top"/>
    </xf>
    <xf numFmtId="0" fontId="1" fillId="33" borderId="56" xfId="0" applyFont="1" applyFill="1" applyBorder="1" applyAlignment="1">
      <alignment horizontal="center" vertical="top"/>
    </xf>
    <xf numFmtId="0" fontId="13" fillId="35" borderId="22" xfId="0" applyFont="1" applyFill="1" applyBorder="1" applyAlignment="1">
      <alignment/>
    </xf>
    <xf numFmtId="0" fontId="12" fillId="35" borderId="23" xfId="0" applyFont="1" applyFill="1" applyBorder="1" applyAlignment="1">
      <alignment/>
    </xf>
    <xf numFmtId="0" fontId="8" fillId="35" borderId="23" xfId="0" applyFont="1" applyFill="1" applyBorder="1" applyAlignment="1">
      <alignment horizontal="center" vertical="center"/>
    </xf>
    <xf numFmtId="0" fontId="8" fillId="35" borderId="38" xfId="0" applyFont="1" applyFill="1" applyBorder="1" applyAlignment="1">
      <alignment horizontal="center" vertical="center"/>
    </xf>
    <xf numFmtId="0" fontId="1" fillId="33" borderId="57" xfId="0" applyFont="1" applyFill="1" applyBorder="1" applyAlignment="1">
      <alignment horizontal="center" vertical="top"/>
    </xf>
    <xf numFmtId="0" fontId="1" fillId="34" borderId="58" xfId="0" applyFont="1" applyFill="1" applyBorder="1" applyAlignment="1">
      <alignment vertical="top"/>
    </xf>
    <xf numFmtId="0" fontId="1" fillId="34" borderId="59" xfId="0" applyFont="1" applyFill="1" applyBorder="1" applyAlignment="1">
      <alignment horizontal="center" vertical="top"/>
    </xf>
    <xf numFmtId="0" fontId="1" fillId="34" borderId="60" xfId="0" applyFont="1" applyFill="1" applyBorder="1" applyAlignment="1">
      <alignment horizontal="center" vertical="top"/>
    </xf>
    <xf numFmtId="0" fontId="1" fillId="34" borderId="61" xfId="0" applyFont="1" applyFill="1" applyBorder="1" applyAlignment="1">
      <alignment horizontal="center" vertical="top"/>
    </xf>
    <xf numFmtId="0" fontId="1" fillId="33" borderId="0" xfId="0" applyFont="1" applyFill="1" applyBorder="1" applyAlignment="1">
      <alignment/>
    </xf>
    <xf numFmtId="0" fontId="1" fillId="34" borderId="62" xfId="0" applyFont="1" applyFill="1" applyBorder="1" applyAlignment="1">
      <alignment horizontal="center" vertical="top"/>
    </xf>
    <xf numFmtId="0" fontId="1" fillId="34" borderId="63" xfId="0" applyFont="1" applyFill="1" applyBorder="1" applyAlignment="1">
      <alignment horizontal="center" vertical="top"/>
    </xf>
    <xf numFmtId="0" fontId="1" fillId="34" borderId="64" xfId="0" applyFont="1" applyFill="1" applyBorder="1" applyAlignment="1">
      <alignment horizontal="center" vertical="top"/>
    </xf>
    <xf numFmtId="0" fontId="1" fillId="34" borderId="65" xfId="0" applyFont="1" applyFill="1" applyBorder="1" applyAlignment="1">
      <alignment horizontal="center" vertical="top"/>
    </xf>
    <xf numFmtId="0" fontId="1" fillId="34" borderId="66" xfId="0" applyFont="1" applyFill="1" applyBorder="1" applyAlignment="1">
      <alignment horizontal="center" vertical="top"/>
    </xf>
    <xf numFmtId="0" fontId="1" fillId="34" borderId="67" xfId="0" applyFont="1" applyFill="1" applyBorder="1" applyAlignment="1">
      <alignment horizontal="center" vertical="top"/>
    </xf>
    <xf numFmtId="0" fontId="1" fillId="34" borderId="68" xfId="0" applyFont="1" applyFill="1" applyBorder="1" applyAlignment="1">
      <alignment horizontal="center" vertical="top"/>
    </xf>
    <xf numFmtId="0" fontId="1" fillId="34" borderId="69" xfId="0" applyFont="1" applyFill="1" applyBorder="1" applyAlignment="1">
      <alignment horizontal="center" vertical="top"/>
    </xf>
    <xf numFmtId="0" fontId="1" fillId="34" borderId="70" xfId="0" applyFont="1" applyFill="1" applyBorder="1" applyAlignment="1">
      <alignment horizontal="center" vertical="top"/>
    </xf>
    <xf numFmtId="0" fontId="1" fillId="33" borderId="53" xfId="0" applyFont="1" applyFill="1" applyBorder="1" applyAlignment="1">
      <alignment/>
    </xf>
    <xf numFmtId="0" fontId="17" fillId="35" borderId="54" xfId="0" applyFont="1" applyFill="1" applyBorder="1" applyAlignment="1">
      <alignment vertical="top" wrapText="1"/>
    </xf>
    <xf numFmtId="0" fontId="11" fillId="36" borderId="22" xfId="0" applyFont="1" applyFill="1" applyBorder="1" applyAlignment="1">
      <alignment/>
    </xf>
    <xf numFmtId="0" fontId="0" fillId="36" borderId="38" xfId="0" applyFill="1" applyBorder="1" applyAlignment="1">
      <alignment/>
    </xf>
    <xf numFmtId="3" fontId="1" fillId="34" borderId="13" xfId="0" applyNumberFormat="1" applyFont="1" applyFill="1" applyBorder="1" applyAlignment="1">
      <alignment horizontal="center" vertical="top"/>
    </xf>
    <xf numFmtId="3" fontId="1" fillId="34" borderId="55" xfId="0" applyNumberFormat="1" applyFont="1" applyFill="1" applyBorder="1" applyAlignment="1">
      <alignment horizontal="center" vertical="top"/>
    </xf>
    <xf numFmtId="3" fontId="1" fillId="34" borderId="12" xfId="0" applyNumberFormat="1" applyFont="1" applyFill="1" applyBorder="1" applyAlignment="1">
      <alignment horizontal="center" vertical="top"/>
    </xf>
    <xf numFmtId="3" fontId="1" fillId="34" borderId="19" xfId="0" applyNumberFormat="1" applyFont="1" applyFill="1" applyBorder="1" applyAlignment="1">
      <alignment horizontal="center" vertical="top"/>
    </xf>
    <xf numFmtId="3" fontId="1" fillId="34" borderId="71" xfId="0" applyNumberFormat="1" applyFont="1" applyFill="1" applyBorder="1" applyAlignment="1">
      <alignment horizontal="center" vertical="top"/>
    </xf>
    <xf numFmtId="3" fontId="1" fillId="34" borderId="43" xfId="0" applyNumberFormat="1" applyFont="1" applyFill="1" applyBorder="1" applyAlignment="1">
      <alignment horizontal="center" vertical="top"/>
    </xf>
    <xf numFmtId="3" fontId="1" fillId="34" borderId="72" xfId="0" applyNumberFormat="1" applyFont="1" applyFill="1" applyBorder="1" applyAlignment="1">
      <alignment horizontal="center" vertical="top"/>
    </xf>
    <xf numFmtId="3" fontId="1" fillId="34" borderId="73" xfId="0" applyNumberFormat="1" applyFont="1" applyFill="1" applyBorder="1" applyAlignment="1">
      <alignment horizontal="center" vertical="top"/>
    </xf>
    <xf numFmtId="3" fontId="1" fillId="34" borderId="74" xfId="0" applyNumberFormat="1" applyFont="1" applyFill="1" applyBorder="1" applyAlignment="1">
      <alignment horizontal="center" vertical="top"/>
    </xf>
    <xf numFmtId="3" fontId="1" fillId="34" borderId="75" xfId="0" applyNumberFormat="1" applyFont="1" applyFill="1" applyBorder="1" applyAlignment="1">
      <alignment horizontal="center" vertical="top"/>
    </xf>
    <xf numFmtId="3" fontId="1" fillId="34" borderId="76" xfId="0" applyNumberFormat="1" applyFont="1" applyFill="1" applyBorder="1" applyAlignment="1">
      <alignment horizontal="center" vertical="top"/>
    </xf>
    <xf numFmtId="3" fontId="1" fillId="33" borderId="20" xfId="0" applyNumberFormat="1" applyFont="1" applyFill="1" applyBorder="1" applyAlignment="1">
      <alignment horizontal="center" vertical="top"/>
    </xf>
    <xf numFmtId="3" fontId="1" fillId="33" borderId="77" xfId="0" applyNumberFormat="1" applyFont="1" applyFill="1" applyBorder="1" applyAlignment="1">
      <alignment horizontal="center" vertical="top"/>
    </xf>
    <xf numFmtId="3" fontId="1" fillId="33" borderId="78" xfId="0" applyNumberFormat="1" applyFont="1" applyFill="1" applyBorder="1" applyAlignment="1">
      <alignment horizontal="center" vertical="top"/>
    </xf>
    <xf numFmtId="0" fontId="2" fillId="33" borderId="10" xfId="0" applyFont="1" applyFill="1" applyBorder="1" applyAlignment="1">
      <alignment vertical="top"/>
    </xf>
    <xf numFmtId="3" fontId="2" fillId="33" borderId="10" xfId="0" applyNumberFormat="1" applyFont="1" applyFill="1" applyBorder="1" applyAlignment="1">
      <alignment horizontal="center" vertical="top"/>
    </xf>
    <xf numFmtId="0" fontId="11" fillId="0" borderId="0" xfId="0" applyFont="1" applyAlignment="1">
      <alignment/>
    </xf>
    <xf numFmtId="0" fontId="2" fillId="33" borderId="11" xfId="0" applyFont="1" applyFill="1" applyBorder="1" applyAlignment="1">
      <alignment vertical="top"/>
    </xf>
    <xf numFmtId="3" fontId="2" fillId="33" borderId="11" xfId="0" applyNumberFormat="1" applyFont="1" applyFill="1" applyBorder="1" applyAlignment="1">
      <alignment horizontal="center" vertical="top"/>
    </xf>
    <xf numFmtId="3" fontId="2" fillId="33" borderId="20" xfId="0" applyNumberFormat="1" applyFont="1" applyFill="1" applyBorder="1" applyAlignment="1">
      <alignment horizontal="center" vertical="top"/>
    </xf>
    <xf numFmtId="3" fontId="2" fillId="33" borderId="18" xfId="0" applyNumberFormat="1" applyFont="1" applyFill="1" applyBorder="1" applyAlignment="1">
      <alignment horizontal="center" vertical="top"/>
    </xf>
    <xf numFmtId="1" fontId="9" fillId="33" borderId="0" xfId="57" applyNumberFormat="1" applyFont="1" applyFill="1" applyBorder="1" applyAlignment="1">
      <alignment horizontal="left"/>
      <protection/>
    </xf>
    <xf numFmtId="1" fontId="10" fillId="33" borderId="0" xfId="57" applyNumberFormat="1" applyFont="1" applyFill="1" applyBorder="1" applyAlignment="1">
      <alignment horizontal="left"/>
      <protection/>
    </xf>
    <xf numFmtId="1" fontId="9" fillId="33" borderId="53" xfId="57" applyNumberFormat="1" applyFont="1" applyFill="1" applyBorder="1" applyAlignment="1">
      <alignment horizontal="left"/>
      <protection/>
    </xf>
    <xf numFmtId="0" fontId="0" fillId="33" borderId="32" xfId="0" applyFont="1" applyFill="1" applyBorder="1" applyAlignment="1">
      <alignment vertical="top"/>
    </xf>
    <xf numFmtId="0" fontId="1" fillId="33" borderId="34" xfId="0" applyFont="1" applyFill="1" applyBorder="1" applyAlignment="1">
      <alignment vertical="top" wrapText="1"/>
    </xf>
    <xf numFmtId="0" fontId="0" fillId="33" borderId="26" xfId="0" applyFont="1" applyFill="1" applyBorder="1" applyAlignment="1">
      <alignment vertical="top"/>
    </xf>
    <xf numFmtId="0" fontId="1" fillId="33" borderId="28" xfId="0" applyFont="1" applyFill="1" applyBorder="1" applyAlignment="1">
      <alignment horizontal="left" vertical="top" wrapText="1"/>
    </xf>
    <xf numFmtId="0" fontId="0" fillId="33" borderId="29" xfId="0" applyFont="1" applyFill="1" applyBorder="1" applyAlignment="1">
      <alignment vertical="top"/>
    </xf>
    <xf numFmtId="0" fontId="1" fillId="33" borderId="31" xfId="0" applyFont="1" applyFill="1" applyBorder="1" applyAlignment="1">
      <alignment horizontal="left" vertical="top" wrapText="1"/>
    </xf>
    <xf numFmtId="0" fontId="1" fillId="33" borderId="33" xfId="0" applyFont="1" applyFill="1" applyBorder="1" applyAlignment="1">
      <alignment vertical="top" wrapText="1"/>
    </xf>
    <xf numFmtId="0" fontId="1" fillId="33" borderId="27" xfId="0" applyFont="1" applyFill="1" applyBorder="1" applyAlignment="1">
      <alignment horizontal="left" vertical="top" wrapText="1"/>
    </xf>
    <xf numFmtId="0" fontId="1" fillId="33" borderId="21" xfId="0" applyFont="1" applyFill="1" applyBorder="1" applyAlignment="1">
      <alignment horizontal="left" vertical="top" wrapText="1"/>
    </xf>
    <xf numFmtId="0" fontId="1" fillId="33" borderId="56" xfId="0" applyFont="1" applyFill="1" applyBorder="1" applyAlignment="1">
      <alignment horizontal="left" vertical="top" wrapText="1"/>
    </xf>
    <xf numFmtId="0" fontId="1" fillId="33" borderId="57" xfId="0" applyFont="1" applyFill="1" applyBorder="1" applyAlignment="1">
      <alignment vertical="top" wrapText="1"/>
    </xf>
    <xf numFmtId="0" fontId="12" fillId="35" borderId="38" xfId="0" applyFont="1" applyFill="1" applyBorder="1" applyAlignment="1">
      <alignment/>
    </xf>
    <xf numFmtId="3" fontId="1" fillId="34" borderId="79" xfId="0" applyNumberFormat="1" applyFont="1" applyFill="1" applyBorder="1" applyAlignment="1">
      <alignment horizontal="center" vertical="top"/>
    </xf>
    <xf numFmtId="3" fontId="1" fillId="34" borderId="80" xfId="0" applyNumberFormat="1" applyFont="1" applyFill="1" applyBorder="1" applyAlignment="1">
      <alignment horizontal="center" vertical="top"/>
    </xf>
    <xf numFmtId="3" fontId="1" fillId="34" borderId="81" xfId="0" applyNumberFormat="1" applyFont="1" applyFill="1" applyBorder="1" applyAlignment="1">
      <alignment horizontal="center" vertical="top"/>
    </xf>
    <xf numFmtId="3" fontId="1" fillId="34" borderId="41" xfId="0" applyNumberFormat="1" applyFont="1" applyFill="1" applyBorder="1" applyAlignment="1">
      <alignment horizontal="center" vertical="top"/>
    </xf>
    <xf numFmtId="3" fontId="1" fillId="33" borderId="82" xfId="0" applyNumberFormat="1" applyFont="1" applyFill="1" applyBorder="1" applyAlignment="1">
      <alignment horizontal="center" vertical="top"/>
    </xf>
    <xf numFmtId="3" fontId="1" fillId="33" borderId="83" xfId="0" applyNumberFormat="1" applyFont="1" applyFill="1" applyBorder="1" applyAlignment="1">
      <alignment horizontal="center" vertical="top"/>
    </xf>
    <xf numFmtId="3" fontId="1" fillId="34" borderId="84" xfId="0" applyNumberFormat="1" applyFont="1" applyFill="1" applyBorder="1" applyAlignment="1">
      <alignment horizontal="center" vertical="top"/>
    </xf>
    <xf numFmtId="3" fontId="1" fillId="34" borderId="85" xfId="0" applyNumberFormat="1" applyFont="1" applyFill="1" applyBorder="1" applyAlignment="1">
      <alignment horizontal="center" vertical="top"/>
    </xf>
    <xf numFmtId="3" fontId="1" fillId="34" borderId="86" xfId="0" applyNumberFormat="1" applyFont="1" applyFill="1" applyBorder="1" applyAlignment="1">
      <alignment horizontal="center" vertical="top"/>
    </xf>
    <xf numFmtId="3" fontId="1" fillId="34" borderId="42" xfId="0" applyNumberFormat="1" applyFont="1" applyFill="1" applyBorder="1" applyAlignment="1">
      <alignment horizontal="center" vertical="top"/>
    </xf>
    <xf numFmtId="3" fontId="1" fillId="34" borderId="87" xfId="0" applyNumberFormat="1" applyFont="1" applyFill="1" applyBorder="1" applyAlignment="1">
      <alignment horizontal="center" vertical="top"/>
    </xf>
    <xf numFmtId="3" fontId="1" fillId="33" borderId="88" xfId="0" applyNumberFormat="1" applyFont="1" applyFill="1" applyBorder="1" applyAlignment="1">
      <alignment horizontal="center" vertical="top"/>
    </xf>
    <xf numFmtId="3" fontId="1" fillId="33" borderId="89" xfId="0" applyNumberFormat="1" applyFont="1" applyFill="1" applyBorder="1" applyAlignment="1">
      <alignment horizontal="center" vertical="top"/>
    </xf>
    <xf numFmtId="0" fontId="2" fillId="33" borderId="90" xfId="0" applyFont="1" applyFill="1" applyBorder="1" applyAlignment="1">
      <alignment vertical="top"/>
    </xf>
    <xf numFmtId="0" fontId="1" fillId="33" borderId="80" xfId="0" applyFont="1" applyFill="1" applyBorder="1" applyAlignment="1">
      <alignment vertical="top"/>
    </xf>
    <xf numFmtId="0" fontId="1" fillId="33" borderId="91" xfId="0" applyFont="1" applyFill="1" applyBorder="1" applyAlignment="1">
      <alignment horizontal="center" vertical="top"/>
    </xf>
    <xf numFmtId="0" fontId="1" fillId="33" borderId="80" xfId="0" applyFont="1" applyFill="1" applyBorder="1" applyAlignment="1">
      <alignment horizontal="center" vertical="top"/>
    </xf>
    <xf numFmtId="0" fontId="1" fillId="33" borderId="52" xfId="0" applyFont="1" applyFill="1" applyBorder="1" applyAlignment="1">
      <alignment vertical="top"/>
    </xf>
    <xf numFmtId="0" fontId="1" fillId="33" borderId="51" xfId="0" applyFont="1" applyFill="1" applyBorder="1" applyAlignment="1">
      <alignment vertical="top"/>
    </xf>
    <xf numFmtId="0" fontId="1" fillId="33" borderId="41" xfId="0" applyFont="1" applyFill="1" applyBorder="1" applyAlignment="1">
      <alignment horizontal="left" vertical="top" indent="1"/>
    </xf>
    <xf numFmtId="0" fontId="1" fillId="33" borderId="92" xfId="0" applyFont="1" applyFill="1" applyBorder="1" applyAlignment="1">
      <alignment horizontal="center" vertical="top"/>
    </xf>
    <xf numFmtId="0" fontId="1" fillId="33" borderId="93" xfId="0" applyFont="1" applyFill="1" applyBorder="1" applyAlignment="1">
      <alignment horizontal="center" vertical="top"/>
    </xf>
    <xf numFmtId="0" fontId="1" fillId="34" borderId="81" xfId="0" applyFont="1" applyFill="1" applyBorder="1" applyAlignment="1">
      <alignment horizontal="center" vertical="top"/>
    </xf>
    <xf numFmtId="0" fontId="1" fillId="34" borderId="85" xfId="0" applyFont="1" applyFill="1" applyBorder="1" applyAlignment="1">
      <alignment horizontal="center" vertical="top"/>
    </xf>
    <xf numFmtId="0" fontId="1" fillId="34" borderId="94" xfId="0" applyFont="1" applyFill="1" applyBorder="1" applyAlignment="1">
      <alignment horizontal="center" vertical="top"/>
    </xf>
    <xf numFmtId="0" fontId="1" fillId="33" borderId="82" xfId="0" applyFont="1" applyFill="1" applyBorder="1" applyAlignment="1">
      <alignment horizontal="center" vertical="top"/>
    </xf>
    <xf numFmtId="0" fontId="1" fillId="33" borderId="83" xfId="0" applyFont="1" applyFill="1" applyBorder="1" applyAlignment="1">
      <alignment horizontal="center" vertical="top"/>
    </xf>
    <xf numFmtId="0" fontId="1" fillId="33" borderId="0" xfId="0" applyFont="1" applyFill="1" applyBorder="1" applyAlignment="1">
      <alignment horizontal="left" vertical="top" indent="1"/>
    </xf>
    <xf numFmtId="0" fontId="1" fillId="33" borderId="95" xfId="0" applyFont="1" applyFill="1" applyBorder="1" applyAlignment="1">
      <alignment horizontal="center" vertical="top"/>
    </xf>
    <xf numFmtId="196" fontId="1" fillId="34" borderId="96" xfId="60" applyNumberFormat="1" applyFont="1" applyFill="1" applyBorder="1" applyAlignment="1">
      <alignment horizontal="center" vertical="top"/>
    </xf>
    <xf numFmtId="196" fontId="1" fillId="34" borderId="57" xfId="60" applyNumberFormat="1" applyFont="1" applyFill="1" applyBorder="1" applyAlignment="1">
      <alignment horizontal="center" vertical="top"/>
    </xf>
    <xf numFmtId="196" fontId="1" fillId="34" borderId="97" xfId="60" applyNumberFormat="1" applyFont="1" applyFill="1" applyBorder="1" applyAlignment="1">
      <alignment horizontal="center" vertical="top"/>
    </xf>
    <xf numFmtId="196" fontId="1" fillId="34" borderId="56" xfId="60" applyNumberFormat="1" applyFont="1" applyFill="1" applyBorder="1" applyAlignment="1">
      <alignment horizontal="center" vertical="top"/>
    </xf>
    <xf numFmtId="0" fontId="1" fillId="33" borderId="0" xfId="0" applyFont="1" applyFill="1" applyBorder="1" applyAlignment="1">
      <alignment horizontal="left" indent="1"/>
    </xf>
    <xf numFmtId="0" fontId="1" fillId="33" borderId="79" xfId="0" applyFont="1" applyFill="1" applyBorder="1" applyAlignment="1">
      <alignment horizontal="center" vertical="top"/>
    </xf>
    <xf numFmtId="0" fontId="1" fillId="33" borderId="30" xfId="0" applyFont="1" applyFill="1" applyBorder="1" applyAlignment="1">
      <alignment horizontal="left" vertical="top" wrapText="1"/>
    </xf>
    <xf numFmtId="0" fontId="8" fillId="35" borderId="50" xfId="0" applyFont="1" applyFill="1" applyBorder="1" applyAlignment="1">
      <alignment horizontal="center" vertical="center"/>
    </xf>
    <xf numFmtId="0" fontId="1" fillId="34" borderId="98" xfId="0" applyFont="1" applyFill="1" applyBorder="1" applyAlignment="1">
      <alignment horizontal="center" vertical="top"/>
    </xf>
    <xf numFmtId="0" fontId="1" fillId="33" borderId="99" xfId="0" applyFont="1" applyFill="1" applyBorder="1" applyAlignment="1">
      <alignment horizontal="center" vertical="top"/>
    </xf>
    <xf numFmtId="0" fontId="1" fillId="33" borderId="100" xfId="0" applyFont="1" applyFill="1" applyBorder="1" applyAlignment="1">
      <alignment horizontal="center" vertical="top"/>
    </xf>
    <xf numFmtId="0" fontId="1" fillId="33" borderId="98" xfId="0" applyFont="1" applyFill="1" applyBorder="1" applyAlignment="1">
      <alignment horizontal="center" vertical="top"/>
    </xf>
    <xf numFmtId="0" fontId="12" fillId="35" borderId="23" xfId="0" applyFont="1" applyFill="1" applyBorder="1" applyAlignment="1">
      <alignment horizontal="center"/>
    </xf>
    <xf numFmtId="0" fontId="1" fillId="0" borderId="96" xfId="0" applyFont="1" applyBorder="1" applyAlignment="1">
      <alignment horizontal="center" vertical="top" wrapText="1"/>
    </xf>
    <xf numFmtId="0" fontId="1" fillId="0" borderId="14" xfId="0" applyFont="1" applyBorder="1" applyAlignment="1">
      <alignment horizontal="center" vertical="top" wrapText="1"/>
    </xf>
    <xf numFmtId="0" fontId="1" fillId="0" borderId="97" xfId="0" applyFont="1" applyBorder="1" applyAlignment="1">
      <alignment horizontal="center" vertical="top" wrapText="1"/>
    </xf>
    <xf numFmtId="0" fontId="12" fillId="35" borderId="37" xfId="0" applyFont="1" applyFill="1" applyBorder="1" applyAlignment="1">
      <alignment horizontal="center"/>
    </xf>
    <xf numFmtId="0" fontId="0" fillId="34" borderId="0" xfId="0" applyFont="1" applyFill="1" applyBorder="1" applyAlignment="1">
      <alignment horizontal="center"/>
    </xf>
    <xf numFmtId="0" fontId="0" fillId="0" borderId="0" xfId="0" applyAlignment="1">
      <alignment horizontal="center"/>
    </xf>
    <xf numFmtId="0" fontId="1" fillId="33" borderId="101" xfId="0" applyFont="1" applyFill="1" applyBorder="1" applyAlignment="1">
      <alignment horizontal="center" vertical="top"/>
    </xf>
    <xf numFmtId="0" fontId="1" fillId="33" borderId="102" xfId="0" applyFont="1" applyFill="1" applyBorder="1" applyAlignment="1">
      <alignment horizontal="center" vertical="top"/>
    </xf>
    <xf numFmtId="0" fontId="14" fillId="0" borderId="33" xfId="0" applyFont="1" applyBorder="1" applyAlignment="1">
      <alignment horizontal="center" vertical="top" wrapText="1"/>
    </xf>
    <xf numFmtId="0" fontId="3" fillId="0" borderId="0" xfId="0" applyFont="1" applyAlignment="1">
      <alignment horizontal="center"/>
    </xf>
    <xf numFmtId="1" fontId="9" fillId="34" borderId="98" xfId="57" applyNumberFormat="1" applyFont="1" applyFill="1" applyBorder="1" applyAlignment="1">
      <alignment horizontal="center"/>
      <protection/>
    </xf>
    <xf numFmtId="1" fontId="10" fillId="34" borderId="98" xfId="57" applyNumberFormat="1" applyFont="1" applyFill="1" applyBorder="1" applyAlignment="1">
      <alignment horizontal="center"/>
      <protection/>
    </xf>
    <xf numFmtId="0" fontId="2" fillId="33" borderId="95" xfId="0" applyFont="1" applyFill="1" applyBorder="1" applyAlignment="1">
      <alignment horizontal="center" vertical="top"/>
    </xf>
    <xf numFmtId="1" fontId="9" fillId="34" borderId="102" xfId="57" applyNumberFormat="1" applyFont="1" applyFill="1" applyBorder="1" applyAlignment="1">
      <alignment horizontal="center"/>
      <protection/>
    </xf>
    <xf numFmtId="0" fontId="1" fillId="34" borderId="103" xfId="0" applyFont="1" applyFill="1" applyBorder="1" applyAlignment="1">
      <alignment horizontal="center" vertical="top"/>
    </xf>
    <xf numFmtId="0" fontId="1" fillId="34" borderId="98" xfId="0" applyFont="1" applyFill="1" applyBorder="1" applyAlignment="1">
      <alignment horizontal="center"/>
    </xf>
    <xf numFmtId="0" fontId="2" fillId="33" borderId="104" xfId="0" applyFont="1" applyFill="1" applyBorder="1" applyAlignment="1">
      <alignment horizontal="center" vertical="top"/>
    </xf>
    <xf numFmtId="0" fontId="1" fillId="33" borderId="18" xfId="0" applyFont="1" applyFill="1" applyBorder="1" applyAlignment="1">
      <alignment horizontal="left" vertical="top" indent="1"/>
    </xf>
    <xf numFmtId="0" fontId="1" fillId="33" borderId="74" xfId="0" applyFont="1" applyFill="1" applyBorder="1" applyAlignment="1">
      <alignment horizontal="center" vertical="top"/>
    </xf>
    <xf numFmtId="0" fontId="1" fillId="33" borderId="105" xfId="0" applyFont="1" applyFill="1" applyBorder="1" applyAlignment="1">
      <alignment horizontal="center" vertical="top"/>
    </xf>
    <xf numFmtId="0" fontId="1" fillId="0" borderId="49" xfId="0" applyFont="1" applyBorder="1" applyAlignment="1">
      <alignment horizontal="center" vertical="top" wrapText="1"/>
    </xf>
    <xf numFmtId="0" fontId="1" fillId="33" borderId="18" xfId="0" applyFont="1" applyFill="1" applyBorder="1" applyAlignment="1">
      <alignment horizontal="left" indent="1"/>
    </xf>
    <xf numFmtId="3" fontId="1" fillId="33" borderId="79" xfId="0" applyNumberFormat="1" applyFont="1" applyFill="1" applyBorder="1" applyAlignment="1">
      <alignment horizontal="center" vertical="top"/>
    </xf>
    <xf numFmtId="0" fontId="18" fillId="33" borderId="40" xfId="0" applyFont="1" applyFill="1" applyBorder="1" applyAlignment="1">
      <alignment vertical="top"/>
    </xf>
    <xf numFmtId="0" fontId="18" fillId="33" borderId="0" xfId="0" applyFont="1" applyFill="1" applyBorder="1" applyAlignment="1">
      <alignment/>
    </xf>
    <xf numFmtId="3" fontId="1" fillId="34" borderId="106" xfId="0" applyNumberFormat="1" applyFont="1" applyFill="1" applyBorder="1" applyAlignment="1">
      <alignment horizontal="center" vertical="top"/>
    </xf>
    <xf numFmtId="0" fontId="19" fillId="0" borderId="41" xfId="0" applyFont="1" applyFill="1" applyBorder="1" applyAlignment="1">
      <alignment horizontal="left" vertical="top" indent="3"/>
    </xf>
    <xf numFmtId="0" fontId="19" fillId="0" borderId="41" xfId="0" applyFont="1" applyFill="1" applyBorder="1" applyAlignment="1" quotePrefix="1">
      <alignment horizontal="left" vertical="top" indent="3"/>
    </xf>
    <xf numFmtId="0" fontId="19" fillId="34" borderId="41" xfId="0" applyFont="1" applyFill="1" applyBorder="1" applyAlignment="1">
      <alignment horizontal="left" vertical="top" indent="3"/>
    </xf>
    <xf numFmtId="0" fontId="19" fillId="34" borderId="41" xfId="0" applyFont="1" applyFill="1" applyBorder="1" applyAlignment="1" quotePrefix="1">
      <alignment horizontal="left" vertical="top" indent="3"/>
    </xf>
    <xf numFmtId="0" fontId="1" fillId="33" borderId="90" xfId="0" applyFont="1" applyFill="1" applyBorder="1" applyAlignment="1">
      <alignment horizontal="center" vertical="top"/>
    </xf>
    <xf numFmtId="0" fontId="1" fillId="33" borderId="24" xfId="0" applyFont="1" applyFill="1" applyBorder="1" applyAlignment="1">
      <alignment horizontal="center" vertical="top"/>
    </xf>
    <xf numFmtId="0" fontId="1" fillId="33" borderId="107" xfId="0" applyFont="1" applyFill="1" applyBorder="1" applyAlignment="1">
      <alignment horizontal="center" vertical="top"/>
    </xf>
    <xf numFmtId="0" fontId="1" fillId="33" borderId="108" xfId="0" applyFont="1" applyFill="1" applyBorder="1" applyAlignment="1">
      <alignment horizontal="center" vertical="top"/>
    </xf>
    <xf numFmtId="0" fontId="1" fillId="33" borderId="109" xfId="0" applyFont="1" applyFill="1" applyBorder="1" applyAlignment="1">
      <alignment horizontal="center" vertical="top"/>
    </xf>
    <xf numFmtId="0" fontId="1" fillId="33" borderId="110" xfId="0" applyFont="1" applyFill="1" applyBorder="1" applyAlignment="1">
      <alignment horizontal="center" vertical="top"/>
    </xf>
    <xf numFmtId="0" fontId="1" fillId="33" borderId="111" xfId="0" applyFont="1" applyFill="1" applyBorder="1" applyAlignment="1">
      <alignment horizontal="center" vertical="top"/>
    </xf>
    <xf numFmtId="0" fontId="20" fillId="34" borderId="40" xfId="0" applyFont="1" applyFill="1" applyBorder="1" applyAlignment="1">
      <alignment horizontal="left" vertical="top"/>
    </xf>
    <xf numFmtId="0" fontId="21" fillId="0" borderId="0" xfId="0" applyFont="1" applyAlignment="1">
      <alignment vertical="top"/>
    </xf>
    <xf numFmtId="0" fontId="21" fillId="0" borderId="49" xfId="0" applyFont="1" applyBorder="1" applyAlignment="1">
      <alignment horizontal="center" vertical="top" wrapText="1"/>
    </xf>
    <xf numFmtId="0" fontId="21" fillId="0" borderId="0" xfId="0" applyFont="1" applyFill="1" applyAlignment="1">
      <alignment horizontal="center" vertical="top"/>
    </xf>
    <xf numFmtId="0" fontId="21" fillId="0" borderId="47" xfId="0" applyFont="1" applyBorder="1" applyAlignment="1">
      <alignment horizontal="center" vertical="top" wrapText="1"/>
    </xf>
    <xf numFmtId="0" fontId="21" fillId="0" borderId="48" xfId="0" applyFont="1" applyBorder="1" applyAlignment="1">
      <alignment horizontal="center" vertical="top" wrapText="1"/>
    </xf>
    <xf numFmtId="0" fontId="23" fillId="35" borderId="52" xfId="0" applyFont="1" applyFill="1" applyBorder="1" applyAlignment="1">
      <alignment vertical="top"/>
    </xf>
    <xf numFmtId="0" fontId="24" fillId="0" borderId="0" xfId="0" applyFont="1" applyAlignment="1">
      <alignment/>
    </xf>
    <xf numFmtId="0" fontId="19" fillId="34" borderId="62" xfId="0" applyFont="1" applyFill="1" applyBorder="1" applyAlignment="1">
      <alignment horizontal="center" vertical="top"/>
    </xf>
    <xf numFmtId="0" fontId="19" fillId="34" borderId="63" xfId="0" applyFont="1" applyFill="1" applyBorder="1" applyAlignment="1">
      <alignment horizontal="center" vertical="top"/>
    </xf>
    <xf numFmtId="0" fontId="19" fillId="34" borderId="64" xfId="0" applyFont="1" applyFill="1" applyBorder="1" applyAlignment="1">
      <alignment horizontal="center" vertical="top"/>
    </xf>
    <xf numFmtId="0" fontId="19" fillId="34" borderId="112" xfId="0" applyFont="1" applyFill="1" applyBorder="1" applyAlignment="1">
      <alignment horizontal="center" vertical="top"/>
    </xf>
    <xf numFmtId="0" fontId="19" fillId="34" borderId="65" xfId="0" applyFont="1" applyFill="1" applyBorder="1" applyAlignment="1">
      <alignment horizontal="center" vertical="top"/>
    </xf>
    <xf numFmtId="0" fontId="19" fillId="34" borderId="66" xfId="0" applyFont="1" applyFill="1" applyBorder="1" applyAlignment="1">
      <alignment horizontal="center" vertical="top"/>
    </xf>
    <xf numFmtId="0" fontId="19" fillId="34" borderId="67" xfId="0" applyFont="1" applyFill="1" applyBorder="1" applyAlignment="1">
      <alignment horizontal="center" vertical="top"/>
    </xf>
    <xf numFmtId="0" fontId="19" fillId="34" borderId="113" xfId="0" applyFont="1" applyFill="1" applyBorder="1" applyAlignment="1">
      <alignment horizontal="center" vertical="top"/>
    </xf>
    <xf numFmtId="0" fontId="19" fillId="34" borderId="68" xfId="0" applyFont="1" applyFill="1" applyBorder="1" applyAlignment="1">
      <alignment horizontal="center" vertical="top"/>
    </xf>
    <xf numFmtId="0" fontId="19" fillId="34" borderId="69" xfId="0" applyFont="1" applyFill="1" applyBorder="1" applyAlignment="1">
      <alignment horizontal="center" vertical="top"/>
    </xf>
    <xf numFmtId="0" fontId="19" fillId="34" borderId="70" xfId="0" applyFont="1" applyFill="1" applyBorder="1" applyAlignment="1">
      <alignment horizontal="center" vertical="top"/>
    </xf>
    <xf numFmtId="0" fontId="19" fillId="34" borderId="114" xfId="0" applyFont="1" applyFill="1" applyBorder="1" applyAlignment="1">
      <alignment horizontal="center" vertical="top"/>
    </xf>
    <xf numFmtId="0" fontId="19" fillId="34" borderId="115" xfId="0" applyFont="1" applyFill="1" applyBorder="1" applyAlignment="1">
      <alignment horizontal="center" vertical="top"/>
    </xf>
    <xf numFmtId="0" fontId="19" fillId="34" borderId="85" xfId="0" applyFont="1" applyFill="1" applyBorder="1" applyAlignment="1">
      <alignment horizontal="center" vertical="top"/>
    </xf>
    <xf numFmtId="0" fontId="19" fillId="34" borderId="94" xfId="0" applyFont="1" applyFill="1" applyBorder="1" applyAlignment="1">
      <alignment horizontal="center" vertical="top"/>
    </xf>
    <xf numFmtId="0" fontId="19" fillId="34" borderId="81" xfId="0" applyFont="1" applyFill="1" applyBorder="1" applyAlignment="1">
      <alignment horizontal="center" vertical="top"/>
    </xf>
    <xf numFmtId="0" fontId="19" fillId="34" borderId="116" xfId="0" applyFont="1" applyFill="1" applyBorder="1" applyAlignment="1">
      <alignment horizontal="center" vertical="top"/>
    </xf>
    <xf numFmtId="0" fontId="19" fillId="34" borderId="12" xfId="0" applyFont="1" applyFill="1" applyBorder="1" applyAlignment="1">
      <alignment horizontal="center" vertical="top"/>
    </xf>
    <xf numFmtId="0" fontId="19" fillId="34" borderId="19" xfId="0" applyFont="1" applyFill="1" applyBorder="1" applyAlignment="1">
      <alignment horizontal="center" vertical="top"/>
    </xf>
    <xf numFmtId="0" fontId="19" fillId="34" borderId="13" xfId="0" applyFont="1" applyFill="1" applyBorder="1" applyAlignment="1">
      <alignment horizontal="center" vertical="top"/>
    </xf>
    <xf numFmtId="0" fontId="8" fillId="35" borderId="22" xfId="0" applyFont="1" applyFill="1" applyBorder="1" applyAlignment="1">
      <alignment vertical="center"/>
    </xf>
    <xf numFmtId="0" fontId="8" fillId="35" borderId="38" xfId="0" applyFont="1" applyFill="1" applyBorder="1" applyAlignment="1">
      <alignment vertical="center"/>
    </xf>
    <xf numFmtId="0" fontId="8" fillId="35" borderId="22" xfId="0" applyFont="1" applyFill="1" applyBorder="1" applyAlignment="1">
      <alignment horizontal="center" vertical="center"/>
    </xf>
    <xf numFmtId="0" fontId="20" fillId="34" borderId="24" xfId="0" applyFont="1" applyFill="1" applyBorder="1" applyAlignment="1">
      <alignment horizontal="left" vertical="top"/>
    </xf>
    <xf numFmtId="0" fontId="20" fillId="34" borderId="25" xfId="0" applyFont="1" applyFill="1" applyBorder="1" applyAlignment="1">
      <alignment horizontal="left" vertical="top"/>
    </xf>
    <xf numFmtId="0" fontId="20" fillId="34" borderId="90" xfId="0" applyFont="1" applyFill="1" applyBorder="1" applyAlignment="1">
      <alignment horizontal="left" vertical="top"/>
    </xf>
    <xf numFmtId="0" fontId="20" fillId="34" borderId="52" xfId="0" applyFont="1" applyFill="1" applyBorder="1" applyAlignment="1">
      <alignment horizontal="left" vertical="top"/>
    </xf>
    <xf numFmtId="0" fontId="20" fillId="33" borderId="104" xfId="0" applyFont="1" applyFill="1" applyBorder="1" applyAlignment="1">
      <alignment horizontal="center" vertical="top"/>
    </xf>
    <xf numFmtId="0" fontId="20" fillId="34" borderId="98" xfId="0" applyFont="1" applyFill="1" applyBorder="1" applyAlignment="1">
      <alignment horizontal="center" vertical="top"/>
    </xf>
    <xf numFmtId="0" fontId="20" fillId="33" borderId="95" xfId="0" applyFont="1" applyFill="1" applyBorder="1" applyAlignment="1">
      <alignment horizontal="center" vertical="top"/>
    </xf>
    <xf numFmtId="0" fontId="20" fillId="33" borderId="99" xfId="0" applyFont="1" applyFill="1" applyBorder="1" applyAlignment="1">
      <alignment horizontal="center" vertical="top"/>
    </xf>
    <xf numFmtId="0" fontId="20" fillId="33" borderId="100" xfId="0" applyFont="1" applyFill="1" applyBorder="1" applyAlignment="1">
      <alignment horizontal="center" vertical="top"/>
    </xf>
    <xf numFmtId="0" fontId="20" fillId="33" borderId="98" xfId="0" applyFont="1" applyFill="1" applyBorder="1" applyAlignment="1">
      <alignment horizontal="center" vertical="top"/>
    </xf>
    <xf numFmtId="0" fontId="20" fillId="33" borderId="101" xfId="0" applyFont="1" applyFill="1" applyBorder="1" applyAlignment="1">
      <alignment horizontal="center" vertical="top"/>
    </xf>
    <xf numFmtId="3" fontId="1" fillId="33" borderId="10" xfId="0" applyNumberFormat="1" applyFont="1" applyFill="1" applyBorder="1" applyAlignment="1">
      <alignment horizontal="center" vertical="top"/>
    </xf>
    <xf numFmtId="3" fontId="1" fillId="33" borderId="18" xfId="0" applyNumberFormat="1" applyFont="1" applyFill="1" applyBorder="1" applyAlignment="1">
      <alignment horizontal="center" vertical="top"/>
    </xf>
    <xf numFmtId="3" fontId="1" fillId="33" borderId="11" xfId="0" applyNumberFormat="1" applyFont="1" applyFill="1" applyBorder="1" applyAlignment="1">
      <alignment horizontal="center" vertical="top"/>
    </xf>
    <xf numFmtId="3" fontId="1" fillId="33" borderId="91" xfId="0" applyNumberFormat="1" applyFont="1" applyFill="1" applyBorder="1" applyAlignment="1">
      <alignment horizontal="center" vertical="top"/>
    </xf>
    <xf numFmtId="3" fontId="1" fillId="33" borderId="92" xfId="0" applyNumberFormat="1" applyFont="1" applyFill="1" applyBorder="1" applyAlignment="1">
      <alignment horizontal="center" vertical="top"/>
    </xf>
    <xf numFmtId="3" fontId="1" fillId="33" borderId="42" xfId="0" applyNumberFormat="1" applyFont="1" applyFill="1" applyBorder="1" applyAlignment="1">
      <alignment horizontal="center" vertical="top"/>
    </xf>
    <xf numFmtId="3" fontId="1" fillId="33" borderId="43" xfId="0" applyNumberFormat="1" applyFont="1" applyFill="1" applyBorder="1" applyAlignment="1">
      <alignment horizontal="center" vertical="top"/>
    </xf>
    <xf numFmtId="3" fontId="1" fillId="33" borderId="21" xfId="0" applyNumberFormat="1" applyFont="1" applyFill="1" applyBorder="1" applyAlignment="1">
      <alignment horizontal="center" vertical="top"/>
    </xf>
    <xf numFmtId="3" fontId="1" fillId="33" borderId="13" xfId="0" applyNumberFormat="1" applyFont="1" applyFill="1" applyBorder="1" applyAlignment="1">
      <alignment horizontal="center" vertical="top"/>
    </xf>
    <xf numFmtId="3" fontId="1" fillId="33" borderId="55" xfId="0" applyNumberFormat="1" applyFont="1" applyFill="1" applyBorder="1" applyAlignment="1">
      <alignment horizontal="center" vertical="top"/>
    </xf>
    <xf numFmtId="3" fontId="1" fillId="33" borderId="74" xfId="0" applyNumberFormat="1" applyFont="1" applyFill="1" applyBorder="1" applyAlignment="1">
      <alignment horizontal="center" vertical="top"/>
    </xf>
    <xf numFmtId="3" fontId="1" fillId="33" borderId="105" xfId="0" applyNumberFormat="1" applyFont="1" applyFill="1" applyBorder="1" applyAlignment="1">
      <alignment horizontal="center" vertical="top"/>
    </xf>
    <xf numFmtId="3" fontId="19" fillId="34" borderId="13" xfId="0" applyNumberFormat="1" applyFont="1" applyFill="1" applyBorder="1" applyAlignment="1">
      <alignment horizontal="center" vertical="top"/>
    </xf>
    <xf numFmtId="3" fontId="19" fillId="34" borderId="12" xfId="0" applyNumberFormat="1" applyFont="1" applyFill="1" applyBorder="1" applyAlignment="1">
      <alignment horizontal="center" vertical="top"/>
    </xf>
    <xf numFmtId="3" fontId="19" fillId="34" borderId="19" xfId="0" applyNumberFormat="1" applyFont="1" applyFill="1" applyBorder="1" applyAlignment="1">
      <alignment horizontal="center" vertical="top"/>
    </xf>
    <xf numFmtId="196" fontId="9" fillId="34" borderId="33" xfId="60" applyNumberFormat="1" applyFont="1" applyFill="1" applyBorder="1" applyAlignment="1">
      <alignment horizontal="center" vertical="top"/>
    </xf>
    <xf numFmtId="196" fontId="9" fillId="34" borderId="34" xfId="60" applyNumberFormat="1" applyFont="1" applyFill="1" applyBorder="1" applyAlignment="1">
      <alignment horizontal="center" vertical="top"/>
    </xf>
    <xf numFmtId="196" fontId="9" fillId="34" borderId="30" xfId="60" applyNumberFormat="1" applyFont="1" applyFill="1" applyBorder="1" applyAlignment="1">
      <alignment horizontal="center" vertical="top"/>
    </xf>
    <xf numFmtId="196" fontId="9" fillId="34" borderId="31" xfId="60" applyNumberFormat="1" applyFont="1" applyFill="1" applyBorder="1" applyAlignment="1">
      <alignment horizontal="center" vertical="top"/>
    </xf>
    <xf numFmtId="0" fontId="1" fillId="0" borderId="30" xfId="0" applyFont="1" applyBorder="1" applyAlignment="1">
      <alignment horizontal="left" vertical="top" wrapText="1"/>
    </xf>
    <xf numFmtId="3" fontId="19" fillId="34" borderId="117" xfId="0" applyNumberFormat="1" applyFont="1" applyFill="1" applyBorder="1" applyAlignment="1">
      <alignment horizontal="center" vertical="top"/>
    </xf>
    <xf numFmtId="3" fontId="19" fillId="34" borderId="118" xfId="0" applyNumberFormat="1" applyFont="1" applyFill="1" applyBorder="1" applyAlignment="1">
      <alignment horizontal="center" vertical="top"/>
    </xf>
    <xf numFmtId="3" fontId="19" fillId="34" borderId="119" xfId="0" applyNumberFormat="1" applyFont="1" applyFill="1" applyBorder="1" applyAlignment="1">
      <alignment horizontal="center" vertical="top"/>
    </xf>
    <xf numFmtId="3" fontId="19" fillId="34" borderId="43" xfId="0" applyNumberFormat="1" applyFont="1" applyFill="1" applyBorder="1" applyAlignment="1">
      <alignment horizontal="center" vertical="top"/>
    </xf>
    <xf numFmtId="3" fontId="19" fillId="34" borderId="72" xfId="0" applyNumberFormat="1" applyFont="1" applyFill="1" applyBorder="1" applyAlignment="1">
      <alignment horizontal="center" vertical="top"/>
    </xf>
    <xf numFmtId="3" fontId="19" fillId="34" borderId="73" xfId="0" applyNumberFormat="1" applyFont="1" applyFill="1" applyBorder="1" applyAlignment="1">
      <alignment horizontal="center" vertical="top"/>
    </xf>
    <xf numFmtId="3" fontId="19" fillId="34" borderId="74" xfId="0" applyNumberFormat="1" applyFont="1" applyFill="1" applyBorder="1" applyAlignment="1">
      <alignment horizontal="center" vertical="top"/>
    </xf>
    <xf numFmtId="3" fontId="19" fillId="34" borderId="75" xfId="0" applyNumberFormat="1" applyFont="1" applyFill="1" applyBorder="1" applyAlignment="1">
      <alignment horizontal="center" vertical="top"/>
    </xf>
    <xf numFmtId="3" fontId="19" fillId="34" borderId="76" xfId="0" applyNumberFormat="1" applyFont="1" applyFill="1" applyBorder="1" applyAlignment="1">
      <alignment horizontal="center" vertical="top"/>
    </xf>
    <xf numFmtId="3" fontId="1" fillId="33" borderId="46" xfId="0" applyNumberFormat="1" applyFont="1" applyFill="1" applyBorder="1" applyAlignment="1">
      <alignment horizontal="center" vertical="top"/>
    </xf>
    <xf numFmtId="3" fontId="1" fillId="33" borderId="120" xfId="0" applyNumberFormat="1" applyFont="1" applyFill="1" applyBorder="1" applyAlignment="1">
      <alignment horizontal="center" vertical="top"/>
    </xf>
    <xf numFmtId="3" fontId="1" fillId="33" borderId="121" xfId="0" applyNumberFormat="1" applyFont="1" applyFill="1" applyBorder="1" applyAlignment="1">
      <alignment horizontal="center" vertical="top"/>
    </xf>
    <xf numFmtId="196" fontId="9" fillId="34" borderId="27" xfId="60" applyNumberFormat="1" applyFont="1" applyFill="1" applyBorder="1" applyAlignment="1">
      <alignment horizontal="center" vertical="top"/>
    </xf>
    <xf numFmtId="196" fontId="9" fillId="34" borderId="28" xfId="60" applyNumberFormat="1" applyFont="1" applyFill="1" applyBorder="1" applyAlignment="1">
      <alignment horizontal="center" vertical="top"/>
    </xf>
    <xf numFmtId="0" fontId="20" fillId="33" borderId="102" xfId="0" applyFont="1" applyFill="1" applyBorder="1" applyAlignment="1">
      <alignment horizontal="center" vertical="top"/>
    </xf>
    <xf numFmtId="3" fontId="1" fillId="33" borderId="71" xfId="0" applyNumberFormat="1" applyFont="1" applyFill="1" applyBorder="1" applyAlignment="1">
      <alignment horizontal="center" vertical="top"/>
    </xf>
    <xf numFmtId="3" fontId="19" fillId="34" borderId="71" xfId="0" applyNumberFormat="1" applyFont="1" applyFill="1" applyBorder="1" applyAlignment="1">
      <alignment horizontal="center" vertical="top"/>
    </xf>
    <xf numFmtId="3" fontId="19" fillId="34" borderId="87" xfId="0" applyNumberFormat="1" applyFont="1" applyFill="1" applyBorder="1" applyAlignment="1">
      <alignment horizontal="center" vertical="top"/>
    </xf>
    <xf numFmtId="0" fontId="1" fillId="0" borderId="47" xfId="0" applyFont="1" applyBorder="1" applyAlignment="1">
      <alignment horizontal="center" vertical="top" wrapText="1"/>
    </xf>
    <xf numFmtId="0" fontId="1" fillId="0" borderId="48" xfId="0" applyFont="1" applyBorder="1" applyAlignment="1">
      <alignment horizontal="center" vertical="top" wrapText="1"/>
    </xf>
    <xf numFmtId="0" fontId="19" fillId="34" borderId="74" xfId="0" applyFont="1" applyFill="1" applyBorder="1" applyAlignment="1">
      <alignment horizontal="center" vertical="top"/>
    </xf>
    <xf numFmtId="0" fontId="19" fillId="34" borderId="105" xfId="0" applyFont="1" applyFill="1" applyBorder="1" applyAlignment="1">
      <alignment horizontal="center" vertical="top"/>
    </xf>
    <xf numFmtId="3" fontId="19" fillId="34" borderId="55" xfId="0" applyNumberFormat="1" applyFont="1" applyFill="1" applyBorder="1" applyAlignment="1">
      <alignment horizontal="center" vertical="top"/>
    </xf>
    <xf numFmtId="3" fontId="1" fillId="33" borderId="56" xfId="0" applyNumberFormat="1" applyFont="1" applyFill="1" applyBorder="1" applyAlignment="1">
      <alignment horizontal="center" vertical="top"/>
    </xf>
    <xf numFmtId="0" fontId="19" fillId="34" borderId="117" xfId="0" applyFont="1" applyFill="1" applyBorder="1" applyAlignment="1">
      <alignment horizontal="center" vertical="top"/>
    </xf>
    <xf numFmtId="0" fontId="19" fillId="34" borderId="118" xfId="0" applyFont="1" applyFill="1" applyBorder="1" applyAlignment="1">
      <alignment horizontal="center" vertical="top"/>
    </xf>
    <xf numFmtId="0" fontId="19" fillId="34" borderId="119" xfId="0" applyFont="1" applyFill="1" applyBorder="1" applyAlignment="1">
      <alignment horizontal="center" vertical="top"/>
    </xf>
    <xf numFmtId="0" fontId="19" fillId="34" borderId="43" xfId="0" applyFont="1" applyFill="1" applyBorder="1" applyAlignment="1">
      <alignment horizontal="center" vertical="top"/>
    </xf>
    <xf numFmtId="0" fontId="19" fillId="34" borderId="72" xfId="0" applyFont="1" applyFill="1" applyBorder="1" applyAlignment="1">
      <alignment horizontal="center" vertical="top"/>
    </xf>
    <xf numFmtId="0" fontId="19" fillId="34" borderId="73" xfId="0" applyFont="1" applyFill="1" applyBorder="1" applyAlignment="1">
      <alignment horizontal="center" vertical="top"/>
    </xf>
    <xf numFmtId="0" fontId="19" fillId="34" borderId="21" xfId="0" applyFont="1" applyFill="1" applyBorder="1" applyAlignment="1">
      <alignment horizontal="center" vertical="top"/>
    </xf>
    <xf numFmtId="0" fontId="20" fillId="34" borderId="98" xfId="0" applyFont="1" applyFill="1" applyBorder="1" applyAlignment="1">
      <alignment horizontal="left" vertical="top"/>
    </xf>
    <xf numFmtId="0" fontId="20" fillId="33" borderId="95" xfId="0" applyFont="1" applyFill="1" applyBorder="1" applyAlignment="1">
      <alignment horizontal="left" vertical="top"/>
    </xf>
    <xf numFmtId="0" fontId="20" fillId="33" borderId="98" xfId="0" applyFont="1" applyFill="1" applyBorder="1" applyAlignment="1">
      <alignment horizontal="left" vertical="top"/>
    </xf>
    <xf numFmtId="0" fontId="20" fillId="33" borderId="102" xfId="0" applyFont="1" applyFill="1" applyBorder="1" applyAlignment="1">
      <alignment horizontal="left" vertical="top"/>
    </xf>
    <xf numFmtId="0" fontId="19" fillId="33" borderId="41" xfId="0" applyFont="1" applyFill="1" applyBorder="1" applyAlignment="1">
      <alignment horizontal="left" vertical="top" indent="1"/>
    </xf>
    <xf numFmtId="0" fontId="19" fillId="34" borderId="42" xfId="0" applyFont="1" applyFill="1" applyBorder="1" applyAlignment="1">
      <alignment horizontal="center" vertical="top"/>
    </xf>
    <xf numFmtId="0" fontId="19" fillId="34" borderId="71" xfId="0" applyFont="1" applyFill="1" applyBorder="1" applyAlignment="1">
      <alignment horizontal="center" vertical="top"/>
    </xf>
    <xf numFmtId="0" fontId="19" fillId="34" borderId="87" xfId="0" applyFont="1" applyFill="1" applyBorder="1" applyAlignment="1">
      <alignment horizontal="center" vertical="top"/>
    </xf>
    <xf numFmtId="0" fontId="26" fillId="35" borderId="23" xfId="0" applyFont="1" applyFill="1" applyBorder="1" applyAlignment="1">
      <alignment horizontal="center"/>
    </xf>
    <xf numFmtId="0" fontId="27" fillId="34" borderId="24" xfId="0" applyFont="1" applyFill="1" applyBorder="1" applyAlignment="1">
      <alignment horizontal="left" vertical="top"/>
    </xf>
    <xf numFmtId="0" fontId="27" fillId="34" borderId="40" xfId="0" applyFont="1" applyFill="1" applyBorder="1" applyAlignment="1">
      <alignment horizontal="left" vertical="top"/>
    </xf>
    <xf numFmtId="0" fontId="21" fillId="0" borderId="0" xfId="0" applyFont="1" applyBorder="1" applyAlignment="1">
      <alignment horizontal="center" vertical="top" wrapText="1"/>
    </xf>
    <xf numFmtId="0" fontId="27" fillId="33" borderId="101" xfId="0" applyFont="1" applyFill="1" applyBorder="1" applyAlignment="1">
      <alignment horizontal="center" vertical="top"/>
    </xf>
    <xf numFmtId="0" fontId="27" fillId="34" borderId="98" xfId="0" applyFont="1" applyFill="1" applyBorder="1" applyAlignment="1">
      <alignment horizontal="center" vertical="top"/>
    </xf>
    <xf numFmtId="0" fontId="27" fillId="34" borderId="98" xfId="0" applyFont="1" applyFill="1" applyBorder="1" applyAlignment="1">
      <alignment horizontal="left" vertical="top"/>
    </xf>
    <xf numFmtId="0" fontId="27" fillId="33" borderId="95" xfId="0" applyFont="1" applyFill="1" applyBorder="1" applyAlignment="1">
      <alignment horizontal="left" vertical="top"/>
    </xf>
    <xf numFmtId="0" fontId="1" fillId="33" borderId="41" xfId="0" applyFont="1" applyFill="1" applyBorder="1" applyAlignment="1">
      <alignment horizontal="left" vertical="top" indent="2"/>
    </xf>
    <xf numFmtId="3" fontId="1" fillId="34" borderId="62" xfId="0" applyNumberFormat="1" applyFont="1" applyFill="1" applyBorder="1" applyAlignment="1">
      <alignment horizontal="center" vertical="top"/>
    </xf>
    <xf numFmtId="3" fontId="1" fillId="34" borderId="63" xfId="0" applyNumberFormat="1" applyFont="1" applyFill="1" applyBorder="1" applyAlignment="1">
      <alignment horizontal="center" vertical="top"/>
    </xf>
    <xf numFmtId="3" fontId="1" fillId="34" borderId="64" xfId="0" applyNumberFormat="1" applyFont="1" applyFill="1" applyBorder="1" applyAlignment="1">
      <alignment horizontal="center" vertical="top"/>
    </xf>
    <xf numFmtId="0" fontId="0" fillId="0" borderId="0" xfId="0" applyFont="1" applyAlignment="1">
      <alignment/>
    </xf>
    <xf numFmtId="3" fontId="1" fillId="34" borderId="65" xfId="0" applyNumberFormat="1" applyFont="1" applyFill="1" applyBorder="1" applyAlignment="1">
      <alignment horizontal="center" vertical="top"/>
    </xf>
    <xf numFmtId="3" fontId="1" fillId="34" borderId="66" xfId="0" applyNumberFormat="1" applyFont="1" applyFill="1" applyBorder="1" applyAlignment="1">
      <alignment horizontal="center" vertical="top"/>
    </xf>
    <xf numFmtId="3" fontId="1" fillId="34" borderId="67" xfId="0" applyNumberFormat="1" applyFont="1" applyFill="1" applyBorder="1" applyAlignment="1">
      <alignment horizontal="center" vertical="top"/>
    </xf>
    <xf numFmtId="3" fontId="1" fillId="34" borderId="68" xfId="0" applyNumberFormat="1" applyFont="1" applyFill="1" applyBorder="1" applyAlignment="1">
      <alignment horizontal="center" vertical="top"/>
    </xf>
    <xf numFmtId="3" fontId="1" fillId="34" borderId="69" xfId="0" applyNumberFormat="1" applyFont="1" applyFill="1" applyBorder="1" applyAlignment="1">
      <alignment horizontal="center" vertical="top"/>
    </xf>
    <xf numFmtId="3" fontId="1" fillId="34" borderId="70" xfId="0" applyNumberFormat="1" applyFont="1" applyFill="1" applyBorder="1" applyAlignment="1">
      <alignment horizontal="center" vertical="top"/>
    </xf>
    <xf numFmtId="3" fontId="1" fillId="34" borderId="122" xfId="0" applyNumberFormat="1" applyFont="1" applyFill="1" applyBorder="1" applyAlignment="1">
      <alignment horizontal="center" vertical="top"/>
    </xf>
    <xf numFmtId="3" fontId="1" fillId="34" borderId="94" xfId="0" applyNumberFormat="1" applyFont="1" applyFill="1" applyBorder="1" applyAlignment="1">
      <alignment horizontal="center" vertical="top"/>
    </xf>
    <xf numFmtId="3" fontId="1" fillId="34" borderId="123" xfId="0" applyNumberFormat="1" applyFont="1" applyFill="1" applyBorder="1" applyAlignment="1">
      <alignment horizontal="center" vertical="top"/>
    </xf>
    <xf numFmtId="3" fontId="1" fillId="34" borderId="124" xfId="0" applyNumberFormat="1" applyFont="1" applyFill="1" applyBorder="1" applyAlignment="1">
      <alignment horizontal="center" vertical="top"/>
    </xf>
    <xf numFmtId="3" fontId="1" fillId="34" borderId="117" xfId="0" applyNumberFormat="1" applyFont="1" applyFill="1" applyBorder="1" applyAlignment="1">
      <alignment horizontal="center" vertical="top"/>
    </xf>
    <xf numFmtId="3" fontId="1" fillId="34" borderId="118" xfId="0" applyNumberFormat="1" applyFont="1" applyFill="1" applyBorder="1" applyAlignment="1">
      <alignment horizontal="center" vertical="top"/>
    </xf>
    <xf numFmtId="3" fontId="1" fillId="34" borderId="119" xfId="0" applyNumberFormat="1" applyFont="1" applyFill="1" applyBorder="1" applyAlignment="1">
      <alignment horizontal="center" vertical="top"/>
    </xf>
    <xf numFmtId="0" fontId="8" fillId="37" borderId="10" xfId="0" applyFont="1" applyFill="1" applyBorder="1" applyAlignment="1">
      <alignment horizontal="center" vertical="top"/>
    </xf>
    <xf numFmtId="0" fontId="1" fillId="37" borderId="10" xfId="0" applyFont="1" applyFill="1" applyBorder="1" applyAlignment="1">
      <alignment vertical="top"/>
    </xf>
    <xf numFmtId="0" fontId="1" fillId="37" borderId="125" xfId="0" applyFont="1" applyFill="1" applyBorder="1" applyAlignment="1">
      <alignment vertical="top"/>
    </xf>
    <xf numFmtId="0" fontId="1" fillId="33" borderId="126" xfId="0" applyFont="1" applyFill="1" applyBorder="1" applyAlignment="1">
      <alignment horizontal="center" vertical="top"/>
    </xf>
    <xf numFmtId="0" fontId="1" fillId="0" borderId="0" xfId="0" applyFont="1" applyFill="1" applyBorder="1" applyAlignment="1">
      <alignment vertical="top"/>
    </xf>
    <xf numFmtId="0" fontId="0" fillId="0" borderId="0" xfId="0" applyFont="1" applyAlignment="1">
      <alignment/>
    </xf>
    <xf numFmtId="0" fontId="5" fillId="0" borderId="0" xfId="53" applyFont="1" applyAlignment="1" applyProtection="1">
      <alignment/>
      <protection/>
    </xf>
    <xf numFmtId="0" fontId="0" fillId="0" borderId="0" xfId="0" applyFont="1" applyAlignment="1">
      <alignment wrapText="1"/>
    </xf>
    <xf numFmtId="0" fontId="1" fillId="33" borderId="79" xfId="0" applyFont="1" applyFill="1" applyBorder="1" applyAlignment="1" quotePrefix="1">
      <alignment horizontal="center" vertical="top"/>
    </xf>
    <xf numFmtId="0" fontId="1" fillId="33" borderId="127" xfId="0" applyFont="1" applyFill="1" applyBorder="1" applyAlignment="1">
      <alignment horizontal="center" vertical="top"/>
    </xf>
    <xf numFmtId="0" fontId="1" fillId="33" borderId="128" xfId="0" applyFont="1" applyFill="1" applyBorder="1" applyAlignment="1" quotePrefix="1">
      <alignment horizontal="center" vertical="top"/>
    </xf>
    <xf numFmtId="0" fontId="1" fillId="33" borderId="129" xfId="0" applyFont="1" applyFill="1" applyBorder="1" applyAlignment="1">
      <alignment horizontal="center" vertical="top"/>
    </xf>
    <xf numFmtId="0" fontId="1" fillId="33" borderId="130" xfId="0" applyFont="1" applyFill="1" applyBorder="1" applyAlignment="1">
      <alignment horizontal="center" vertical="top"/>
    </xf>
    <xf numFmtId="0" fontId="1" fillId="33" borderId="131" xfId="0" applyFont="1" applyFill="1" applyBorder="1" applyAlignment="1">
      <alignment horizontal="center" vertical="top"/>
    </xf>
    <xf numFmtId="0" fontId="70" fillId="0" borderId="0" xfId="0" applyFont="1" applyAlignment="1">
      <alignment/>
    </xf>
    <xf numFmtId="3" fontId="19" fillId="34" borderId="132" xfId="0" applyNumberFormat="1" applyFont="1" applyFill="1" applyBorder="1" applyAlignment="1">
      <alignment horizontal="center" vertical="top"/>
    </xf>
    <xf numFmtId="0" fontId="1" fillId="0" borderId="32" xfId="0" applyFont="1" applyBorder="1" applyAlignment="1">
      <alignment vertical="top" wrapText="1"/>
    </xf>
    <xf numFmtId="0" fontId="8" fillId="35" borderId="0" xfId="0" applyFont="1" applyFill="1" applyBorder="1" applyAlignment="1">
      <alignment vertical="top"/>
    </xf>
    <xf numFmtId="0" fontId="8" fillId="35" borderId="0" xfId="0" applyFont="1" applyFill="1" applyBorder="1" applyAlignment="1">
      <alignment horizontal="center" vertical="top"/>
    </xf>
    <xf numFmtId="0" fontId="8" fillId="35" borderId="41" xfId="0" applyFont="1" applyFill="1" applyBorder="1" applyAlignment="1">
      <alignment horizontal="center" vertical="top"/>
    </xf>
    <xf numFmtId="3" fontId="1" fillId="34" borderId="133" xfId="0" applyNumberFormat="1" applyFont="1" applyFill="1" applyBorder="1" applyAlignment="1">
      <alignment horizontal="center" vertical="top"/>
    </xf>
    <xf numFmtId="3" fontId="1" fillId="34" borderId="134" xfId="0" applyNumberFormat="1" applyFont="1" applyFill="1" applyBorder="1" applyAlignment="1">
      <alignment horizontal="center" vertical="top"/>
    </xf>
    <xf numFmtId="3" fontId="1" fillId="34" borderId="135" xfId="0" applyNumberFormat="1" applyFont="1" applyFill="1" applyBorder="1" applyAlignment="1">
      <alignment horizontal="center" vertical="top"/>
    </xf>
    <xf numFmtId="0" fontId="5" fillId="0" borderId="0" xfId="53" applyFont="1" applyAlignment="1" applyProtection="1">
      <alignment vertical="top"/>
      <protection/>
    </xf>
    <xf numFmtId="0" fontId="1" fillId="0" borderId="0" xfId="0" applyFont="1" applyAlignment="1">
      <alignment vertical="top" wrapText="1"/>
    </xf>
    <xf numFmtId="0" fontId="1" fillId="0" borderId="0" xfId="53" applyFont="1" applyAlignment="1" applyProtection="1">
      <alignment vertical="top" wrapText="1"/>
      <protection/>
    </xf>
    <xf numFmtId="0" fontId="7" fillId="0" borderId="0" xfId="53" applyFont="1" applyAlignment="1" applyProtection="1">
      <alignment vertical="top" wrapText="1"/>
      <protection/>
    </xf>
    <xf numFmtId="3" fontId="19" fillId="34" borderId="21" xfId="0" applyNumberFormat="1" applyFont="1" applyFill="1" applyBorder="1" applyAlignment="1">
      <alignment horizontal="center" vertical="top"/>
    </xf>
    <xf numFmtId="3" fontId="1" fillId="33" borderId="136" xfId="0" applyNumberFormat="1" applyFont="1" applyFill="1" applyBorder="1" applyAlignment="1">
      <alignment horizontal="center" vertical="top"/>
    </xf>
    <xf numFmtId="3" fontId="1" fillId="33" borderId="137" xfId="0" applyNumberFormat="1" applyFont="1" applyFill="1" applyBorder="1" applyAlignment="1">
      <alignment horizontal="center" vertical="top"/>
    </xf>
    <xf numFmtId="3" fontId="1" fillId="33" borderId="138" xfId="0" applyNumberFormat="1" applyFont="1" applyFill="1" applyBorder="1" applyAlignment="1">
      <alignment horizontal="center" vertical="top"/>
    </xf>
    <xf numFmtId="0" fontId="8" fillId="35" borderId="15" xfId="0" applyFont="1" applyFill="1" applyBorder="1" applyAlignment="1">
      <alignment horizontal="center" vertical="center"/>
    </xf>
    <xf numFmtId="0" fontId="25" fillId="35" borderId="15" xfId="0" applyFont="1" applyFill="1" applyBorder="1" applyAlignment="1">
      <alignment horizontal="left" vertical="center"/>
    </xf>
    <xf numFmtId="0" fontId="1" fillId="0" borderId="26"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1" fillId="0" borderId="139"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0" fillId="0" borderId="140" xfId="0" applyBorder="1" applyAlignment="1">
      <alignment vertical="top" wrapText="1"/>
    </xf>
    <xf numFmtId="0" fontId="0" fillId="0" borderId="141"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1" fillId="0" borderId="29" xfId="0" applyFont="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1" fillId="0" borderId="32" xfId="0" applyFon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1" fillId="0" borderId="142" xfId="0" applyFont="1" applyBorder="1" applyAlignment="1">
      <alignment vertical="top" wrapText="1"/>
    </xf>
    <xf numFmtId="0" fontId="0" fillId="0" borderId="143" xfId="0" applyBorder="1" applyAlignment="1">
      <alignment vertical="top" wrapText="1"/>
    </xf>
    <xf numFmtId="0" fontId="0" fillId="0" borderId="144" xfId="0" applyBorder="1" applyAlignment="1">
      <alignment vertical="top" wrapText="1"/>
    </xf>
    <xf numFmtId="0" fontId="1" fillId="0" borderId="140" xfId="0" applyFont="1" applyBorder="1" applyAlignment="1">
      <alignment vertical="top" wrapText="1"/>
    </xf>
    <xf numFmtId="0" fontId="1" fillId="0" borderId="141" xfId="0" applyFont="1" applyBorder="1" applyAlignment="1">
      <alignment vertical="top" wrapText="1"/>
    </xf>
    <xf numFmtId="0" fontId="21" fillId="0" borderId="26" xfId="0" applyFont="1" applyBorder="1" applyAlignment="1">
      <alignment vertical="top" wrapText="1"/>
    </xf>
    <xf numFmtId="0" fontId="22" fillId="0" borderId="27" xfId="0" applyFont="1" applyBorder="1" applyAlignment="1">
      <alignment vertical="top" wrapText="1"/>
    </xf>
    <xf numFmtId="0" fontId="22" fillId="0" borderId="28" xfId="0" applyFont="1" applyBorder="1" applyAlignment="1">
      <alignment vertical="top" wrapText="1"/>
    </xf>
    <xf numFmtId="0" fontId="21" fillId="0" borderId="29"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21" fillId="0" borderId="139" xfId="0" applyFont="1" applyBorder="1" applyAlignment="1">
      <alignment vertical="top" wrapText="1"/>
    </xf>
    <xf numFmtId="0" fontId="21" fillId="0" borderId="140" xfId="0" applyFont="1" applyBorder="1" applyAlignment="1">
      <alignment vertical="top" wrapText="1"/>
    </xf>
    <xf numFmtId="0" fontId="21" fillId="0" borderId="141" xfId="0" applyFont="1" applyBorder="1" applyAlignment="1">
      <alignment vertical="top" wrapText="1"/>
    </xf>
    <xf numFmtId="0" fontId="1" fillId="0" borderId="139" xfId="0" applyFont="1" applyBorder="1" applyAlignment="1">
      <alignment vertical="center" wrapText="1"/>
    </xf>
    <xf numFmtId="0" fontId="0" fillId="0" borderId="140" xfId="0" applyBorder="1" applyAlignment="1">
      <alignment vertical="center"/>
    </xf>
    <xf numFmtId="0" fontId="0" fillId="0" borderId="141" xfId="0" applyBorder="1" applyAlignment="1">
      <alignment vertical="center"/>
    </xf>
    <xf numFmtId="0" fontId="1" fillId="0" borderId="0" xfId="0" applyFont="1" applyBorder="1" applyAlignment="1">
      <alignment vertical="top" wrapText="1"/>
    </xf>
    <xf numFmtId="0" fontId="9" fillId="0" borderId="0" xfId="0" applyFont="1" applyBorder="1" applyAlignment="1">
      <alignment vertical="top" wrapText="1"/>
    </xf>
    <xf numFmtId="0" fontId="1" fillId="0" borderId="22" xfId="0" applyFont="1" applyBorder="1" applyAlignment="1">
      <alignment vertical="center" wrapText="1"/>
    </xf>
    <xf numFmtId="0" fontId="0" fillId="0" borderId="23" xfId="0" applyBorder="1" applyAlignment="1">
      <alignment vertical="center"/>
    </xf>
    <xf numFmtId="0" fontId="0" fillId="0" borderId="38" xfId="0" applyBorder="1" applyAlignment="1">
      <alignment vertical="center"/>
    </xf>
    <xf numFmtId="0" fontId="21" fillId="0" borderId="140" xfId="0" applyFont="1" applyBorder="1" applyAlignment="1">
      <alignment vertical="center" wrapText="1"/>
    </xf>
    <xf numFmtId="0" fontId="21" fillId="0" borderId="141" xfId="0" applyFont="1" applyBorder="1" applyAlignment="1">
      <alignment vertical="center" wrapText="1"/>
    </xf>
    <xf numFmtId="0" fontId="21" fillId="0" borderId="49" xfId="0" applyFont="1" applyBorder="1" applyAlignment="1">
      <alignment horizontal="center" vertical="center" wrapText="1"/>
    </xf>
    <xf numFmtId="0" fontId="1" fillId="0" borderId="49" xfId="0" applyFont="1" applyBorder="1" applyAlignment="1">
      <alignment vertical="center" wrapText="1"/>
    </xf>
    <xf numFmtId="0" fontId="1" fillId="33" borderId="101" xfId="0" applyFont="1" applyFill="1" applyBorder="1" applyAlignment="1">
      <alignment horizontal="center" vertical="center"/>
    </xf>
    <xf numFmtId="0" fontId="1" fillId="34" borderId="98" xfId="0" applyFont="1" applyFill="1" applyBorder="1" applyAlignment="1">
      <alignment horizontal="center" vertical="center"/>
    </xf>
    <xf numFmtId="0" fontId="1" fillId="33" borderId="95" xfId="0" applyFont="1" applyFill="1" applyBorder="1" applyAlignment="1">
      <alignment horizontal="center" vertical="center"/>
    </xf>
    <xf numFmtId="0" fontId="1" fillId="33" borderId="98" xfId="0" applyFont="1" applyFill="1" applyBorder="1" applyAlignment="1">
      <alignment horizontal="center" vertical="center"/>
    </xf>
    <xf numFmtId="0" fontId="1" fillId="34" borderId="32" xfId="0" applyFont="1" applyFill="1" applyBorder="1" applyAlignment="1">
      <alignment vertical="top"/>
    </xf>
    <xf numFmtId="0" fontId="1" fillId="34" borderId="26" xfId="0" applyFont="1" applyFill="1" applyBorder="1" applyAlignment="1">
      <alignment vertical="top"/>
    </xf>
    <xf numFmtId="0" fontId="1" fillId="34" borderId="29" xfId="0" applyFont="1" applyFill="1" applyBorder="1" applyAlignment="1">
      <alignment vertical="top"/>
    </xf>
    <xf numFmtId="0" fontId="21" fillId="0" borderId="47" xfId="0" applyFont="1" applyBorder="1" applyAlignment="1">
      <alignment horizontal="center" vertical="center" wrapText="1"/>
    </xf>
    <xf numFmtId="0" fontId="1" fillId="0" borderId="26" xfId="0" applyFont="1"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9" fillId="0" borderId="27" xfId="0" applyFont="1" applyBorder="1" applyAlignment="1">
      <alignment vertical="center" wrapText="1"/>
    </xf>
    <xf numFmtId="0" fontId="9" fillId="0" borderId="28"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9"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2.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 Id="rId7" Type="http://schemas.openxmlformats.org/officeDocument/2006/relationships/hyperlink" Target="#Indice" /><Relationship Id="rId8" Type="http://schemas.openxmlformats.org/officeDocument/2006/relationships/hyperlink" Target="#Indice" /><Relationship Id="rId9" Type="http://schemas.openxmlformats.org/officeDocument/2006/relationships/hyperlink" Target="#Indice" /><Relationship Id="rId10" Type="http://schemas.openxmlformats.org/officeDocument/2006/relationships/hyperlink" Target="#Indice" /><Relationship Id="rId11" Type="http://schemas.openxmlformats.org/officeDocument/2006/relationships/hyperlink" Target="#Indice" /><Relationship Id="rId12" Type="http://schemas.openxmlformats.org/officeDocument/2006/relationships/hyperlink" Target="#Indice" /></Relationships>
</file>

<file path=xl/drawings/_rels/drawing3.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s>
</file>

<file path=xl/drawings/_rels/drawing4.xml.rels><?xml version="1.0" encoding="utf-8" standalone="yes"?><Relationships xmlns="http://schemas.openxmlformats.org/package/2006/relationships"><Relationship Id="rId1" Type="http://schemas.openxmlformats.org/officeDocument/2006/relationships/hyperlink" Target="#Indic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48</xdr:row>
      <xdr:rowOff>0</xdr:rowOff>
    </xdr:from>
    <xdr:to>
      <xdr:col>13</xdr:col>
      <xdr:colOff>38100</xdr:colOff>
      <xdr:row>56</xdr:row>
      <xdr:rowOff>133350</xdr:rowOff>
    </xdr:to>
    <xdr:sp>
      <xdr:nvSpPr>
        <xdr:cNvPr id="1" name="Text Box 4"/>
        <xdr:cNvSpPr txBox="1">
          <a:spLocks noChangeArrowheads="1"/>
        </xdr:cNvSpPr>
      </xdr:nvSpPr>
      <xdr:spPr>
        <a:xfrm>
          <a:off x="171450" y="11106150"/>
          <a:ext cx="8058150" cy="14954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Sources for I.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Verdana"/>
              <a:ea typeface="Verdana"/>
              <a:cs typeface="Verdana"/>
            </a:rPr>
            <a:t>https://istatistik.yok.gov.tr/
</a:t>
          </a:r>
          <a:r>
            <a:rPr lang="en-US" cap="none" sz="1000" b="0" i="0" u="none" baseline="0">
              <a:solidFill>
                <a:srgbClr val="000000"/>
              </a:solidFill>
              <a:latin typeface="Arial"/>
              <a:ea typeface="Arial"/>
              <a:cs typeface="Arial"/>
            </a:rPr>
            <a:t>
</a:t>
          </a:r>
        </a:p>
      </xdr:txBody>
    </xdr:sp>
    <xdr:clientData/>
  </xdr:twoCellAnchor>
  <xdr:twoCellAnchor>
    <xdr:from>
      <xdr:col>12</xdr:col>
      <xdr:colOff>133350</xdr:colOff>
      <xdr:row>0</xdr:row>
      <xdr:rowOff>85725</xdr:rowOff>
    </xdr:from>
    <xdr:to>
      <xdr:col>12</xdr:col>
      <xdr:colOff>400050</xdr:colOff>
      <xdr:row>2</xdr:row>
      <xdr:rowOff>76200</xdr:rowOff>
    </xdr:to>
    <xdr:sp>
      <xdr:nvSpPr>
        <xdr:cNvPr id="2" name="AutoShape 5">
          <a:hlinkClick r:id="rId1"/>
        </xdr:cNvPr>
        <xdr:cNvSpPr>
          <a:spLocks/>
        </xdr:cNvSpPr>
      </xdr:nvSpPr>
      <xdr:spPr>
        <a:xfrm>
          <a:off x="7781925" y="85725"/>
          <a:ext cx="26670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159</xdr:row>
      <xdr:rowOff>0</xdr:rowOff>
    </xdr:from>
    <xdr:to>
      <xdr:col>12</xdr:col>
      <xdr:colOff>419100</xdr:colOff>
      <xdr:row>160</xdr:row>
      <xdr:rowOff>133350</xdr:rowOff>
    </xdr:to>
    <xdr:sp>
      <xdr:nvSpPr>
        <xdr:cNvPr id="3" name="AutoShape 6">
          <a:hlinkClick r:id="rId2"/>
        </xdr:cNvPr>
        <xdr:cNvSpPr>
          <a:spLocks/>
        </xdr:cNvSpPr>
      </xdr:nvSpPr>
      <xdr:spPr>
        <a:xfrm>
          <a:off x="7800975" y="29117925"/>
          <a:ext cx="266700" cy="29527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0</xdr:row>
      <xdr:rowOff>85725</xdr:rowOff>
    </xdr:from>
    <xdr:to>
      <xdr:col>16</xdr:col>
      <xdr:colOff>0</xdr:colOff>
      <xdr:row>2</xdr:row>
      <xdr:rowOff>57150</xdr:rowOff>
    </xdr:to>
    <xdr:sp>
      <xdr:nvSpPr>
        <xdr:cNvPr id="4" name="AutoShape 7">
          <a:hlinkClick r:id="rId3"/>
        </xdr:cNvPr>
        <xdr:cNvSpPr>
          <a:spLocks/>
        </xdr:cNvSpPr>
      </xdr:nvSpPr>
      <xdr:spPr>
        <a:xfrm>
          <a:off x="9820275" y="85725"/>
          <a:ext cx="0" cy="266700"/>
        </a:xfrm>
        <a:prstGeom prst="leftArrow">
          <a:avLst>
            <a:gd name="adj" fmla="val -2147483648"/>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58</xdr:row>
      <xdr:rowOff>85725</xdr:rowOff>
    </xdr:from>
    <xdr:to>
      <xdr:col>13</xdr:col>
      <xdr:colOff>95250</xdr:colOff>
      <xdr:row>65</xdr:row>
      <xdr:rowOff>85725</xdr:rowOff>
    </xdr:to>
    <xdr:sp>
      <xdr:nvSpPr>
        <xdr:cNvPr id="5" name="Text Box 9"/>
        <xdr:cNvSpPr txBox="1">
          <a:spLocks noChangeArrowheads="1"/>
        </xdr:cNvSpPr>
      </xdr:nvSpPr>
      <xdr:spPr>
        <a:xfrm>
          <a:off x="209550" y="12849225"/>
          <a:ext cx="8077200" cy="11334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Comments on I.1: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See </a:t>
          </a:r>
          <a:r>
            <a:rPr lang="en-US" cap="none" sz="800" b="0" i="0" u="none" baseline="0">
              <a:solidFill>
                <a:srgbClr val="000000"/>
              </a:solidFill>
              <a:latin typeface="Verdana"/>
              <a:ea typeface="Verdana"/>
              <a:cs typeface="Verdana"/>
            </a:rPr>
            <a:t>comment</a:t>
          </a:r>
          <a:r>
            <a:rPr lang="en-US" cap="none" sz="800" b="0" i="0" u="none" baseline="0">
              <a:solidFill>
                <a:srgbClr val="000000"/>
              </a:solidFill>
              <a:latin typeface="Verdana"/>
              <a:ea typeface="Verdana"/>
              <a:cs typeface="Verdana"/>
            </a:rPr>
            <a:t> II.1 on forced closings in 2016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257175</xdr:rowOff>
    </xdr:from>
    <xdr:to>
      <xdr:col>12</xdr:col>
      <xdr:colOff>619125</xdr:colOff>
      <xdr:row>50</xdr:row>
      <xdr:rowOff>247650</xdr:rowOff>
    </xdr:to>
    <xdr:sp>
      <xdr:nvSpPr>
        <xdr:cNvPr id="1" name="Text Box 3"/>
        <xdr:cNvSpPr txBox="1">
          <a:spLocks noChangeArrowheads="1"/>
        </xdr:cNvSpPr>
      </xdr:nvSpPr>
      <xdr:spPr>
        <a:xfrm>
          <a:off x="133350" y="9601200"/>
          <a:ext cx="8639175" cy="8477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800" b="1" i="0" u="none" baseline="0">
              <a:solidFill>
                <a:srgbClr val="000000"/>
              </a:solidFill>
              <a:latin typeface="Verdana"/>
              <a:ea typeface="Verdana"/>
              <a:cs typeface="Verdana"/>
            </a:rPr>
            <a:t>Sources for II. 1:</a:t>
          </a:r>
          <a:r>
            <a:rPr lang="en-US" cap="none" sz="800" b="1" i="0" u="none" baseline="0">
              <a:solidFill>
                <a:srgbClr val="000000"/>
              </a:solidFill>
              <a:latin typeface="Verdana"/>
              <a:ea typeface="Verdana"/>
              <a:cs typeface="Verdana"/>
            </a:rPr>
            <a:t>
</a:t>
          </a:r>
          <a:r>
            <a:rPr lang="en-US" cap="none" sz="8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https://istatistik.yok.gov.tr/
</a:t>
          </a:r>
          <a:r>
            <a:rPr lang="en-US" cap="none" sz="800" b="0" i="0" u="none" baseline="0">
              <a:solidFill>
                <a:srgbClr val="000000"/>
              </a:solidFill>
              <a:latin typeface="Verdana"/>
              <a:ea typeface="Verdana"/>
              <a:cs typeface="Verdana"/>
            </a:rPr>
            <a:t>- Gürüz, K. (2003). Dünyada ve Türkiye'de Yükseköğretim - Tarihçe ve Bugünkü Sevk ve İdare Sistemleri. Ankara: Cem Web Ofset</a:t>
          </a:r>
          <a:r>
            <a:rPr lang="en-US" cap="none" sz="800" b="0" i="0" u="none" baseline="0">
              <a:solidFill>
                <a:srgbClr val="000000"/>
              </a:solidFill>
              <a:latin typeface="Verdana"/>
              <a:ea typeface="Verdana"/>
              <a:cs typeface="Verdana"/>
            </a:rPr>
            <a:t>.</a:t>
          </a:r>
        </a:p>
      </xdr:txBody>
    </xdr:sp>
    <xdr:clientData/>
  </xdr:twoCellAnchor>
  <xdr:twoCellAnchor>
    <xdr:from>
      <xdr:col>1</xdr:col>
      <xdr:colOff>19050</xdr:colOff>
      <xdr:row>101</xdr:row>
      <xdr:rowOff>142875</xdr:rowOff>
    </xdr:from>
    <xdr:to>
      <xdr:col>13</xdr:col>
      <xdr:colOff>28575</xdr:colOff>
      <xdr:row>107</xdr:row>
      <xdr:rowOff>133350</xdr:rowOff>
    </xdr:to>
    <xdr:sp>
      <xdr:nvSpPr>
        <xdr:cNvPr id="2" name="Text Box 7"/>
        <xdr:cNvSpPr txBox="1">
          <a:spLocks noChangeArrowheads="1"/>
        </xdr:cNvSpPr>
      </xdr:nvSpPr>
      <xdr:spPr>
        <a:xfrm>
          <a:off x="142875" y="20364450"/>
          <a:ext cx="8715375" cy="9620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II.2</a:t>
          </a:r>
          <a:r>
            <a:rPr lang="en-US" cap="none" sz="10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Verdana"/>
              <a:ea typeface="Verdana"/>
              <a:cs typeface="Verdana"/>
            </a:rPr>
            <a:t>https://istatistik.yok.gov.tr/</a:t>
          </a:r>
        </a:p>
      </xdr:txBody>
    </xdr:sp>
    <xdr:clientData/>
  </xdr:twoCellAnchor>
  <xdr:twoCellAnchor>
    <xdr:from>
      <xdr:col>1</xdr:col>
      <xdr:colOff>0</xdr:colOff>
      <xdr:row>251</xdr:row>
      <xdr:rowOff>0</xdr:rowOff>
    </xdr:from>
    <xdr:to>
      <xdr:col>13</xdr:col>
      <xdr:colOff>0</xdr:colOff>
      <xdr:row>251</xdr:row>
      <xdr:rowOff>0</xdr:rowOff>
    </xdr:to>
    <xdr:sp>
      <xdr:nvSpPr>
        <xdr:cNvPr id="3" name="Rectangle 21"/>
        <xdr:cNvSpPr>
          <a:spLocks/>
        </xdr:cNvSpPr>
      </xdr:nvSpPr>
      <xdr:spPr>
        <a:xfrm>
          <a:off x="123825" y="46253400"/>
          <a:ext cx="8705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0</xdr:row>
      <xdr:rowOff>85725</xdr:rowOff>
    </xdr:from>
    <xdr:to>
      <xdr:col>12</xdr:col>
      <xdr:colOff>561975</xdr:colOff>
      <xdr:row>2</xdr:row>
      <xdr:rowOff>0</xdr:rowOff>
    </xdr:to>
    <xdr:sp>
      <xdr:nvSpPr>
        <xdr:cNvPr id="4" name="AutoShape 26">
          <a:hlinkClick r:id="rId1"/>
        </xdr:cNvPr>
        <xdr:cNvSpPr>
          <a:spLocks/>
        </xdr:cNvSpPr>
      </xdr:nvSpPr>
      <xdr:spPr>
        <a:xfrm>
          <a:off x="84486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70</xdr:row>
      <xdr:rowOff>85725</xdr:rowOff>
    </xdr:from>
    <xdr:to>
      <xdr:col>12</xdr:col>
      <xdr:colOff>561975</xdr:colOff>
      <xdr:row>72</xdr:row>
      <xdr:rowOff>0</xdr:rowOff>
    </xdr:to>
    <xdr:sp>
      <xdr:nvSpPr>
        <xdr:cNvPr id="5" name="AutoShape 27">
          <a:hlinkClick r:id="rId2"/>
        </xdr:cNvPr>
        <xdr:cNvSpPr>
          <a:spLocks/>
        </xdr:cNvSpPr>
      </xdr:nvSpPr>
      <xdr:spPr>
        <a:xfrm>
          <a:off x="8448675" y="142875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314325</xdr:colOff>
      <xdr:row>116</xdr:row>
      <xdr:rowOff>0</xdr:rowOff>
    </xdr:from>
    <xdr:to>
      <xdr:col>12</xdr:col>
      <xdr:colOff>561975</xdr:colOff>
      <xdr:row>117</xdr:row>
      <xdr:rowOff>142875</xdr:rowOff>
    </xdr:to>
    <xdr:sp>
      <xdr:nvSpPr>
        <xdr:cNvPr id="6" name="AutoShape 28">
          <a:hlinkClick r:id="rId3"/>
        </xdr:cNvPr>
        <xdr:cNvSpPr>
          <a:spLocks/>
        </xdr:cNvSpPr>
      </xdr:nvSpPr>
      <xdr:spPr>
        <a:xfrm>
          <a:off x="8467725" y="22650450"/>
          <a:ext cx="247650" cy="3048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161</xdr:row>
      <xdr:rowOff>85725</xdr:rowOff>
    </xdr:from>
    <xdr:to>
      <xdr:col>12</xdr:col>
      <xdr:colOff>561975</xdr:colOff>
      <xdr:row>163</xdr:row>
      <xdr:rowOff>0</xdr:rowOff>
    </xdr:to>
    <xdr:sp>
      <xdr:nvSpPr>
        <xdr:cNvPr id="7" name="AutoShape 30">
          <a:hlinkClick r:id="rId4"/>
        </xdr:cNvPr>
        <xdr:cNvSpPr>
          <a:spLocks/>
        </xdr:cNvSpPr>
      </xdr:nvSpPr>
      <xdr:spPr>
        <a:xfrm>
          <a:off x="8448675" y="308324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208</xdr:row>
      <xdr:rowOff>85725</xdr:rowOff>
    </xdr:from>
    <xdr:to>
      <xdr:col>12</xdr:col>
      <xdr:colOff>561975</xdr:colOff>
      <xdr:row>211</xdr:row>
      <xdr:rowOff>0</xdr:rowOff>
    </xdr:to>
    <xdr:sp>
      <xdr:nvSpPr>
        <xdr:cNvPr id="8" name="AutoShape 31">
          <a:hlinkClick r:id="rId5"/>
        </xdr:cNvPr>
        <xdr:cNvSpPr>
          <a:spLocks/>
        </xdr:cNvSpPr>
      </xdr:nvSpPr>
      <xdr:spPr>
        <a:xfrm>
          <a:off x="8448675" y="396621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51</xdr:row>
      <xdr:rowOff>200025</xdr:rowOff>
    </xdr:from>
    <xdr:to>
      <xdr:col>12</xdr:col>
      <xdr:colOff>619125</xdr:colOff>
      <xdr:row>70</xdr:row>
      <xdr:rowOff>47625</xdr:rowOff>
    </xdr:to>
    <xdr:sp>
      <xdr:nvSpPr>
        <xdr:cNvPr id="9" name="Text Box 35"/>
        <xdr:cNvSpPr txBox="1">
          <a:spLocks noChangeArrowheads="1"/>
        </xdr:cNvSpPr>
      </xdr:nvSpPr>
      <xdr:spPr>
        <a:xfrm>
          <a:off x="123825" y="10687050"/>
          <a:ext cx="8648700" cy="356235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800" b="1" i="0" u="none" baseline="0">
              <a:solidFill>
                <a:srgbClr val="000000"/>
              </a:solidFill>
              <a:latin typeface="Verdana"/>
              <a:ea typeface="Verdana"/>
              <a:cs typeface="Verdana"/>
            </a:rPr>
            <a:t>Comments on II.1:  </a:t>
          </a:r>
          <a:r>
            <a:rPr lang="en-US" cap="none" sz="8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1. Below are a list of the private universities closed by the government in July 2016 turmoil,</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and a list of the public "confidant" universities to which closed private students were placed (due to students right to complete their education)</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1" i="0" u="none" baseline="0">
              <a:solidFill>
                <a:srgbClr val="000000"/>
              </a:solidFill>
              <a:latin typeface="Verdana"/>
              <a:ea typeface="Verdana"/>
              <a:cs typeface="Verdana"/>
            </a:rPr>
            <a:t>Private Universities </a:t>
          </a:r>
          <a:r>
            <a:rPr lang="en-US" cap="none" sz="800" b="0" i="0" u="none" baseline="0">
              <a:solidFill>
                <a:srgbClr val="000000"/>
              </a:solidFill>
              <a:latin typeface="Verdana"/>
              <a:ea typeface="Verdana"/>
              <a:cs typeface="Verdana"/>
            </a:rPr>
            <a:t>  </a:t>
          </a:r>
          <a:r>
            <a:rPr lang="en-US" cap="none" sz="800" b="1" i="0" u="none" baseline="0">
              <a:solidFill>
                <a:srgbClr val="000000"/>
              </a:solidFill>
              <a:latin typeface="Verdana"/>
              <a:ea typeface="Verdana"/>
              <a:cs typeface="Verdana"/>
            </a:rPr>
            <a:t>Co-ordinator Universities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Bursa Orhangazi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Bursa Technical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Canik Başarı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Ondokuz Mayıs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Fatih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Istanbul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Gediz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Izmir Katip Çelebi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İpek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Social Sciences </a:t>
          </a:r>
          <a:r>
            <a:rPr lang="en-US" cap="none" sz="800" b="0" i="0" u="none" baseline="0">
              <a:solidFill>
                <a:srgbClr val="000000"/>
              </a:solidFill>
              <a:latin typeface="Verdana"/>
              <a:ea typeface="Verdana"/>
              <a:cs typeface="Verdana"/>
            </a:rPr>
            <a:t>University of Ankara</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İzmir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Dokuz Eylul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Melikşah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Erciyes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Mevlana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Selçuk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Murat Hüdavendigar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Istanbul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Selahattin Eyyubi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Dicle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Şifa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Ege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Süleyman Şah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Istanbul Medeniyet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Turgut Özal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Yıldırım Beyazıt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Zirve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Gaziantep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Kanuni </a:t>
          </a:r>
          <a:r>
            <a:rPr lang="en-US" cap="none" sz="800" b="0" i="0" u="none" baseline="0">
              <a:solidFill>
                <a:srgbClr val="000000"/>
              </a:solidFill>
              <a:latin typeface="Verdana"/>
              <a:ea typeface="Verdana"/>
              <a:cs typeface="Verdana"/>
            </a:rPr>
            <a:t>University</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2. No</a:t>
          </a:r>
          <a:r>
            <a:rPr lang="en-US" cap="none" sz="800" b="0" i="0" u="none" baseline="0">
              <a:solidFill>
                <a:srgbClr val="000000"/>
              </a:solidFill>
              <a:latin typeface="Verdana"/>
              <a:ea typeface="Verdana"/>
              <a:cs typeface="Verdana"/>
            </a:rPr>
            <a:t> data are available on the number of students involved in these university-to-university transfers</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(Source: http://www.yok.gov.tr/documents/10279/27657791/667_kayit_ve_diger_hususlar_ogrencilere_aciklama_23092016.pdf)</a:t>
          </a:r>
        </a:p>
      </xdr:txBody>
    </xdr:sp>
    <xdr:clientData/>
  </xdr:twoCellAnchor>
  <xdr:twoCellAnchor>
    <xdr:from>
      <xdr:col>1</xdr:col>
      <xdr:colOff>38100</xdr:colOff>
      <xdr:row>108</xdr:row>
      <xdr:rowOff>123825</xdr:rowOff>
    </xdr:from>
    <xdr:to>
      <xdr:col>13</xdr:col>
      <xdr:colOff>38100</xdr:colOff>
      <xdr:row>114</xdr:row>
      <xdr:rowOff>85725</xdr:rowOff>
    </xdr:to>
    <xdr:sp>
      <xdr:nvSpPr>
        <xdr:cNvPr id="10" name="Text Box 36"/>
        <xdr:cNvSpPr txBox="1">
          <a:spLocks noChangeArrowheads="1"/>
        </xdr:cNvSpPr>
      </xdr:nvSpPr>
      <xdr:spPr>
        <a:xfrm>
          <a:off x="161925" y="21478875"/>
          <a:ext cx="8705850" cy="93345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II.2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147</xdr:row>
      <xdr:rowOff>133350</xdr:rowOff>
    </xdr:from>
    <xdr:to>
      <xdr:col>13</xdr:col>
      <xdr:colOff>28575</xdr:colOff>
      <xdr:row>153</xdr:row>
      <xdr:rowOff>123825</xdr:rowOff>
    </xdr:to>
    <xdr:sp>
      <xdr:nvSpPr>
        <xdr:cNvPr id="11" name="Text Box 39"/>
        <xdr:cNvSpPr txBox="1">
          <a:spLocks noChangeArrowheads="1"/>
        </xdr:cNvSpPr>
      </xdr:nvSpPr>
      <xdr:spPr>
        <a:xfrm>
          <a:off x="142875" y="28613100"/>
          <a:ext cx="8715375" cy="9620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II.3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https://istatistik.yok.gov.tr/</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Gürüz, K. (2003). Dünyada ve Türkiye'de Yükseköğretim - Tarihçe ve Bugünkü Sevk ve İdare Sistemleri. Ankara: Cem Web Ofset.</a:t>
          </a:r>
          <a:r>
            <a:rPr lang="en-US" cap="none" sz="1100" b="0" i="0" u="none" baseline="0">
              <a:solidFill>
                <a:srgbClr val="000000"/>
              </a:solidFill>
              <a:latin typeface="Calibri"/>
              <a:ea typeface="Calibri"/>
              <a:cs typeface="Calibri"/>
            </a:rPr>
            <a:t>
</a:t>
          </a:r>
        </a:p>
      </xdr:txBody>
    </xdr:sp>
    <xdr:clientData/>
  </xdr:twoCellAnchor>
  <xdr:twoCellAnchor>
    <xdr:from>
      <xdr:col>1</xdr:col>
      <xdr:colOff>38100</xdr:colOff>
      <xdr:row>154</xdr:row>
      <xdr:rowOff>114300</xdr:rowOff>
    </xdr:from>
    <xdr:to>
      <xdr:col>13</xdr:col>
      <xdr:colOff>38100</xdr:colOff>
      <xdr:row>160</xdr:row>
      <xdr:rowOff>76200</xdr:rowOff>
    </xdr:to>
    <xdr:sp>
      <xdr:nvSpPr>
        <xdr:cNvPr id="12" name="Text Box 40"/>
        <xdr:cNvSpPr txBox="1">
          <a:spLocks noChangeArrowheads="1"/>
        </xdr:cNvSpPr>
      </xdr:nvSpPr>
      <xdr:spPr>
        <a:xfrm>
          <a:off x="161925" y="29727525"/>
          <a:ext cx="8705850" cy="93345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192</xdr:row>
      <xdr:rowOff>142875</xdr:rowOff>
    </xdr:from>
    <xdr:to>
      <xdr:col>13</xdr:col>
      <xdr:colOff>28575</xdr:colOff>
      <xdr:row>198</xdr:row>
      <xdr:rowOff>133350</xdr:rowOff>
    </xdr:to>
    <xdr:sp>
      <xdr:nvSpPr>
        <xdr:cNvPr id="13" name="Text Box 43"/>
        <xdr:cNvSpPr txBox="1">
          <a:spLocks noChangeArrowheads="1"/>
        </xdr:cNvSpPr>
      </xdr:nvSpPr>
      <xdr:spPr>
        <a:xfrm>
          <a:off x="142875" y="37109400"/>
          <a:ext cx="8715375" cy="9620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II.5   </a:t>
          </a:r>
          <a:r>
            <a:rPr lang="en-US" cap="none" sz="1000" b="1" i="0" u="none" baseline="0">
              <a:solidFill>
                <a:srgbClr val="000000"/>
              </a:solidFill>
              <a:latin typeface="Calibri"/>
              <a:ea typeface="Calibri"/>
              <a:cs typeface="Calibri"/>
            </a:rPr>
            <a:t>https://istatistik.yok.gov.tr/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199</xdr:row>
      <xdr:rowOff>114300</xdr:rowOff>
    </xdr:from>
    <xdr:to>
      <xdr:col>13</xdr:col>
      <xdr:colOff>38100</xdr:colOff>
      <xdr:row>205</xdr:row>
      <xdr:rowOff>76200</xdr:rowOff>
    </xdr:to>
    <xdr:sp>
      <xdr:nvSpPr>
        <xdr:cNvPr id="14" name="Text Box 44"/>
        <xdr:cNvSpPr txBox="1">
          <a:spLocks noChangeArrowheads="1"/>
        </xdr:cNvSpPr>
      </xdr:nvSpPr>
      <xdr:spPr>
        <a:xfrm>
          <a:off x="161925" y="38214300"/>
          <a:ext cx="8705850" cy="93345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317</xdr:row>
      <xdr:rowOff>133350</xdr:rowOff>
    </xdr:from>
    <xdr:to>
      <xdr:col>13</xdr:col>
      <xdr:colOff>28575</xdr:colOff>
      <xdr:row>323</xdr:row>
      <xdr:rowOff>133350</xdr:rowOff>
    </xdr:to>
    <xdr:sp>
      <xdr:nvSpPr>
        <xdr:cNvPr id="15" name="Text Box 45"/>
        <xdr:cNvSpPr txBox="1">
          <a:spLocks noChangeArrowheads="1"/>
        </xdr:cNvSpPr>
      </xdr:nvSpPr>
      <xdr:spPr>
        <a:xfrm>
          <a:off x="142875" y="59502675"/>
          <a:ext cx="8715375" cy="97155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II.7  </a:t>
          </a:r>
          <a:r>
            <a:rPr lang="en-US" cap="none" sz="1000" b="1" i="0" u="none" baseline="0">
              <a:solidFill>
                <a:srgbClr val="000000"/>
              </a:solidFill>
              <a:latin typeface="Calibri"/>
              <a:ea typeface="Calibri"/>
              <a:cs typeface="Calibri"/>
            </a:rPr>
            <a:t>https://istatistik.yok.gov.tr/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324</xdr:row>
      <xdr:rowOff>104775</xdr:rowOff>
    </xdr:from>
    <xdr:to>
      <xdr:col>13</xdr:col>
      <xdr:colOff>38100</xdr:colOff>
      <xdr:row>331</xdr:row>
      <xdr:rowOff>95250</xdr:rowOff>
    </xdr:to>
    <xdr:sp>
      <xdr:nvSpPr>
        <xdr:cNvPr id="16" name="Text Box 46"/>
        <xdr:cNvSpPr txBox="1">
          <a:spLocks noChangeArrowheads="1"/>
        </xdr:cNvSpPr>
      </xdr:nvSpPr>
      <xdr:spPr>
        <a:xfrm>
          <a:off x="161925" y="60607575"/>
          <a:ext cx="8705850" cy="112395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II.7  
</a:t>
          </a:r>
        </a:p>
      </xdr:txBody>
    </xdr:sp>
    <xdr:clientData/>
  </xdr:twoCellAnchor>
  <xdr:twoCellAnchor>
    <xdr:from>
      <xdr:col>1</xdr:col>
      <xdr:colOff>19050</xdr:colOff>
      <xdr:row>264</xdr:row>
      <xdr:rowOff>142875</xdr:rowOff>
    </xdr:from>
    <xdr:to>
      <xdr:col>13</xdr:col>
      <xdr:colOff>28575</xdr:colOff>
      <xdr:row>270</xdr:row>
      <xdr:rowOff>133350</xdr:rowOff>
    </xdr:to>
    <xdr:sp>
      <xdr:nvSpPr>
        <xdr:cNvPr id="17" name="Text Box 47"/>
        <xdr:cNvSpPr txBox="1">
          <a:spLocks noChangeArrowheads="1"/>
        </xdr:cNvSpPr>
      </xdr:nvSpPr>
      <xdr:spPr>
        <a:xfrm>
          <a:off x="142875" y="49701450"/>
          <a:ext cx="8715375" cy="9620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II.6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271</xdr:row>
      <xdr:rowOff>95250</xdr:rowOff>
    </xdr:from>
    <xdr:to>
      <xdr:col>13</xdr:col>
      <xdr:colOff>38100</xdr:colOff>
      <xdr:row>277</xdr:row>
      <xdr:rowOff>57150</xdr:rowOff>
    </xdr:to>
    <xdr:sp>
      <xdr:nvSpPr>
        <xdr:cNvPr id="18" name="Text Box 48"/>
        <xdr:cNvSpPr txBox="1">
          <a:spLocks noChangeArrowheads="1"/>
        </xdr:cNvSpPr>
      </xdr:nvSpPr>
      <xdr:spPr>
        <a:xfrm>
          <a:off x="161925" y="50787300"/>
          <a:ext cx="8705850" cy="93345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II.6  
</a:t>
          </a:r>
          <a:r>
            <a:rPr lang="en-US" cap="none" sz="1000" b="0" i="0" u="none" baseline="0">
              <a:solidFill>
                <a:srgbClr val="000000"/>
              </a:solidFill>
              <a:latin typeface="Arial"/>
              <a:ea typeface="Arial"/>
              <a:cs typeface="Arial"/>
            </a:rPr>
            <a:t>
</a:t>
          </a:r>
        </a:p>
      </xdr:txBody>
    </xdr:sp>
    <xdr:clientData/>
  </xdr:twoCellAnchor>
  <xdr:twoCellAnchor>
    <xdr:from>
      <xdr:col>12</xdr:col>
      <xdr:colOff>257175</xdr:colOff>
      <xdr:row>280</xdr:row>
      <xdr:rowOff>0</xdr:rowOff>
    </xdr:from>
    <xdr:to>
      <xdr:col>12</xdr:col>
      <xdr:colOff>523875</xdr:colOff>
      <xdr:row>281</xdr:row>
      <xdr:rowOff>76200</xdr:rowOff>
    </xdr:to>
    <xdr:sp>
      <xdr:nvSpPr>
        <xdr:cNvPr id="19" name="AutoShape 49">
          <a:hlinkClick r:id="rId6"/>
        </xdr:cNvPr>
        <xdr:cNvSpPr>
          <a:spLocks/>
        </xdr:cNvSpPr>
      </xdr:nvSpPr>
      <xdr:spPr>
        <a:xfrm>
          <a:off x="8410575" y="521493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295275</xdr:colOff>
      <xdr:row>0</xdr:row>
      <xdr:rowOff>85725</xdr:rowOff>
    </xdr:from>
    <xdr:to>
      <xdr:col>16</xdr:col>
      <xdr:colOff>561975</xdr:colOff>
      <xdr:row>2</xdr:row>
      <xdr:rowOff>0</xdr:rowOff>
    </xdr:to>
    <xdr:sp>
      <xdr:nvSpPr>
        <xdr:cNvPr id="20" name="AutoShape 26">
          <a:hlinkClick r:id="rId7"/>
        </xdr:cNvPr>
        <xdr:cNvSpPr>
          <a:spLocks/>
        </xdr:cNvSpPr>
      </xdr:nvSpPr>
      <xdr:spPr>
        <a:xfrm>
          <a:off x="1121092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295275</xdr:colOff>
      <xdr:row>70</xdr:row>
      <xdr:rowOff>85725</xdr:rowOff>
    </xdr:from>
    <xdr:to>
      <xdr:col>16</xdr:col>
      <xdr:colOff>561975</xdr:colOff>
      <xdr:row>72</xdr:row>
      <xdr:rowOff>0</xdr:rowOff>
    </xdr:to>
    <xdr:sp>
      <xdr:nvSpPr>
        <xdr:cNvPr id="21" name="AutoShape 27">
          <a:hlinkClick r:id="rId8"/>
        </xdr:cNvPr>
        <xdr:cNvSpPr>
          <a:spLocks/>
        </xdr:cNvSpPr>
      </xdr:nvSpPr>
      <xdr:spPr>
        <a:xfrm>
          <a:off x="11210925" y="142875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314325</xdr:colOff>
      <xdr:row>116</xdr:row>
      <xdr:rowOff>0</xdr:rowOff>
    </xdr:from>
    <xdr:to>
      <xdr:col>16</xdr:col>
      <xdr:colOff>561975</xdr:colOff>
      <xdr:row>117</xdr:row>
      <xdr:rowOff>142875</xdr:rowOff>
    </xdr:to>
    <xdr:sp>
      <xdr:nvSpPr>
        <xdr:cNvPr id="22" name="AutoShape 28">
          <a:hlinkClick r:id="rId9"/>
        </xdr:cNvPr>
        <xdr:cNvSpPr>
          <a:spLocks/>
        </xdr:cNvSpPr>
      </xdr:nvSpPr>
      <xdr:spPr>
        <a:xfrm>
          <a:off x="11229975" y="22650450"/>
          <a:ext cx="247650" cy="3048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295275</xdr:colOff>
      <xdr:row>161</xdr:row>
      <xdr:rowOff>85725</xdr:rowOff>
    </xdr:from>
    <xdr:to>
      <xdr:col>16</xdr:col>
      <xdr:colOff>561975</xdr:colOff>
      <xdr:row>163</xdr:row>
      <xdr:rowOff>0</xdr:rowOff>
    </xdr:to>
    <xdr:sp>
      <xdr:nvSpPr>
        <xdr:cNvPr id="23" name="AutoShape 30">
          <a:hlinkClick r:id="rId10"/>
        </xdr:cNvPr>
        <xdr:cNvSpPr>
          <a:spLocks/>
        </xdr:cNvSpPr>
      </xdr:nvSpPr>
      <xdr:spPr>
        <a:xfrm>
          <a:off x="11210925" y="308324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295275</xdr:colOff>
      <xdr:row>208</xdr:row>
      <xdr:rowOff>85725</xdr:rowOff>
    </xdr:from>
    <xdr:to>
      <xdr:col>16</xdr:col>
      <xdr:colOff>561975</xdr:colOff>
      <xdr:row>211</xdr:row>
      <xdr:rowOff>0</xdr:rowOff>
    </xdr:to>
    <xdr:sp>
      <xdr:nvSpPr>
        <xdr:cNvPr id="24" name="AutoShape 31">
          <a:hlinkClick r:id="rId11"/>
        </xdr:cNvPr>
        <xdr:cNvSpPr>
          <a:spLocks/>
        </xdr:cNvSpPr>
      </xdr:nvSpPr>
      <xdr:spPr>
        <a:xfrm>
          <a:off x="11210925" y="396621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257175</xdr:colOff>
      <xdr:row>280</xdr:row>
      <xdr:rowOff>0</xdr:rowOff>
    </xdr:from>
    <xdr:to>
      <xdr:col>16</xdr:col>
      <xdr:colOff>523875</xdr:colOff>
      <xdr:row>281</xdr:row>
      <xdr:rowOff>76200</xdr:rowOff>
    </xdr:to>
    <xdr:sp>
      <xdr:nvSpPr>
        <xdr:cNvPr id="25" name="AutoShape 49">
          <a:hlinkClick r:id="rId12"/>
        </xdr:cNvPr>
        <xdr:cNvSpPr>
          <a:spLocks/>
        </xdr:cNvSpPr>
      </xdr:nvSpPr>
      <xdr:spPr>
        <a:xfrm>
          <a:off x="11172825" y="521493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0</xdr:row>
      <xdr:rowOff>85725</xdr:rowOff>
    </xdr:from>
    <xdr:to>
      <xdr:col>13</xdr:col>
      <xdr:colOff>85725</xdr:colOff>
      <xdr:row>2</xdr:row>
      <xdr:rowOff>0</xdr:rowOff>
    </xdr:to>
    <xdr:sp>
      <xdr:nvSpPr>
        <xdr:cNvPr id="1" name="AutoShape 14">
          <a:hlinkClick r:id="rId1"/>
        </xdr:cNvPr>
        <xdr:cNvSpPr>
          <a:spLocks/>
        </xdr:cNvSpPr>
      </xdr:nvSpPr>
      <xdr:spPr>
        <a:xfrm>
          <a:off x="7800975" y="85725"/>
          <a:ext cx="25717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266700</xdr:colOff>
      <xdr:row>62</xdr:row>
      <xdr:rowOff>76200</xdr:rowOff>
    </xdr:from>
    <xdr:to>
      <xdr:col>12</xdr:col>
      <xdr:colOff>533400</xdr:colOff>
      <xdr:row>63</xdr:row>
      <xdr:rowOff>152400</xdr:rowOff>
    </xdr:to>
    <xdr:sp>
      <xdr:nvSpPr>
        <xdr:cNvPr id="2" name="AutoShape 15">
          <a:hlinkClick r:id="rId2"/>
        </xdr:cNvPr>
        <xdr:cNvSpPr>
          <a:spLocks/>
        </xdr:cNvSpPr>
      </xdr:nvSpPr>
      <xdr:spPr>
        <a:xfrm>
          <a:off x="7658100" y="111728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409575</xdr:colOff>
      <xdr:row>64</xdr:row>
      <xdr:rowOff>85725</xdr:rowOff>
    </xdr:from>
    <xdr:to>
      <xdr:col>13</xdr:col>
      <xdr:colOff>85725</xdr:colOff>
      <xdr:row>66</xdr:row>
      <xdr:rowOff>0</xdr:rowOff>
    </xdr:to>
    <xdr:sp>
      <xdr:nvSpPr>
        <xdr:cNvPr id="3" name="AutoShape 16">
          <a:hlinkClick r:id="rId3"/>
        </xdr:cNvPr>
        <xdr:cNvSpPr>
          <a:spLocks/>
        </xdr:cNvSpPr>
      </xdr:nvSpPr>
      <xdr:spPr>
        <a:xfrm>
          <a:off x="7800975" y="11506200"/>
          <a:ext cx="25717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47</xdr:row>
      <xdr:rowOff>152400</xdr:rowOff>
    </xdr:from>
    <xdr:to>
      <xdr:col>13</xdr:col>
      <xdr:colOff>0</xdr:colOff>
      <xdr:row>54</xdr:row>
      <xdr:rowOff>85725</xdr:rowOff>
    </xdr:to>
    <xdr:sp>
      <xdr:nvSpPr>
        <xdr:cNvPr id="4" name="Text Box 19"/>
        <xdr:cNvSpPr txBox="1">
          <a:spLocks noChangeArrowheads="1"/>
        </xdr:cNvSpPr>
      </xdr:nvSpPr>
      <xdr:spPr>
        <a:xfrm>
          <a:off x="142875" y="8686800"/>
          <a:ext cx="7829550" cy="11334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III.1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https://istatistik.yok.gov.tr/</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Gürüz, K. (2003). Dünyada ve Türkiye'de Yükseköğretim - Tarihçe ve Bugünkü Sevk ve İdare Sistemleri. Ankara: Cem Web Ofset.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54</xdr:row>
      <xdr:rowOff>114300</xdr:rowOff>
    </xdr:from>
    <xdr:to>
      <xdr:col>12</xdr:col>
      <xdr:colOff>561975</xdr:colOff>
      <xdr:row>60</xdr:row>
      <xdr:rowOff>66675</xdr:rowOff>
    </xdr:to>
    <xdr:sp>
      <xdr:nvSpPr>
        <xdr:cNvPr id="5" name="Text Box 20"/>
        <xdr:cNvSpPr txBox="1">
          <a:spLocks noChangeArrowheads="1"/>
        </xdr:cNvSpPr>
      </xdr:nvSpPr>
      <xdr:spPr>
        <a:xfrm>
          <a:off x="152400" y="9848850"/>
          <a:ext cx="7800975" cy="9810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III.1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101</xdr:row>
      <xdr:rowOff>152400</xdr:rowOff>
    </xdr:from>
    <xdr:to>
      <xdr:col>13</xdr:col>
      <xdr:colOff>0</xdr:colOff>
      <xdr:row>107</xdr:row>
      <xdr:rowOff>142875</xdr:rowOff>
    </xdr:to>
    <xdr:sp>
      <xdr:nvSpPr>
        <xdr:cNvPr id="6" name="Text Box 23"/>
        <xdr:cNvSpPr txBox="1">
          <a:spLocks noChangeArrowheads="1"/>
        </xdr:cNvSpPr>
      </xdr:nvSpPr>
      <xdr:spPr>
        <a:xfrm>
          <a:off x="142875" y="18430875"/>
          <a:ext cx="7829550" cy="10191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III.2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108</xdr:row>
      <xdr:rowOff>114300</xdr:rowOff>
    </xdr:from>
    <xdr:to>
      <xdr:col>12</xdr:col>
      <xdr:colOff>561975</xdr:colOff>
      <xdr:row>114</xdr:row>
      <xdr:rowOff>66675</xdr:rowOff>
    </xdr:to>
    <xdr:sp>
      <xdr:nvSpPr>
        <xdr:cNvPr id="7" name="Text Box 24"/>
        <xdr:cNvSpPr txBox="1">
          <a:spLocks noChangeArrowheads="1"/>
        </xdr:cNvSpPr>
      </xdr:nvSpPr>
      <xdr:spPr>
        <a:xfrm>
          <a:off x="152400" y="19592925"/>
          <a:ext cx="7800975" cy="9810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III.2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16</xdr:col>
      <xdr:colOff>409575</xdr:colOff>
      <xdr:row>0</xdr:row>
      <xdr:rowOff>85725</xdr:rowOff>
    </xdr:from>
    <xdr:to>
      <xdr:col>17</xdr:col>
      <xdr:colOff>85725</xdr:colOff>
      <xdr:row>2</xdr:row>
      <xdr:rowOff>0</xdr:rowOff>
    </xdr:to>
    <xdr:sp>
      <xdr:nvSpPr>
        <xdr:cNvPr id="8" name="AutoShape 14">
          <a:hlinkClick r:id="rId4"/>
        </xdr:cNvPr>
        <xdr:cNvSpPr>
          <a:spLocks/>
        </xdr:cNvSpPr>
      </xdr:nvSpPr>
      <xdr:spPr>
        <a:xfrm>
          <a:off x="10125075" y="85725"/>
          <a:ext cx="257175" cy="238125"/>
        </a:xfrm>
        <a:prstGeom prst="leftArrow">
          <a:avLst>
            <a:gd name="adj" fmla="val -24074"/>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266700</xdr:colOff>
      <xdr:row>62</xdr:row>
      <xdr:rowOff>76200</xdr:rowOff>
    </xdr:from>
    <xdr:to>
      <xdr:col>16</xdr:col>
      <xdr:colOff>533400</xdr:colOff>
      <xdr:row>63</xdr:row>
      <xdr:rowOff>152400</xdr:rowOff>
    </xdr:to>
    <xdr:sp>
      <xdr:nvSpPr>
        <xdr:cNvPr id="9" name="AutoShape 15">
          <a:hlinkClick r:id="rId5"/>
        </xdr:cNvPr>
        <xdr:cNvSpPr>
          <a:spLocks/>
        </xdr:cNvSpPr>
      </xdr:nvSpPr>
      <xdr:spPr>
        <a:xfrm>
          <a:off x="9982200" y="111728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409575</xdr:colOff>
      <xdr:row>64</xdr:row>
      <xdr:rowOff>85725</xdr:rowOff>
    </xdr:from>
    <xdr:to>
      <xdr:col>17</xdr:col>
      <xdr:colOff>85725</xdr:colOff>
      <xdr:row>66</xdr:row>
      <xdr:rowOff>0</xdr:rowOff>
    </xdr:to>
    <xdr:sp>
      <xdr:nvSpPr>
        <xdr:cNvPr id="10" name="AutoShape 16">
          <a:hlinkClick r:id="rId6"/>
        </xdr:cNvPr>
        <xdr:cNvSpPr>
          <a:spLocks/>
        </xdr:cNvSpPr>
      </xdr:nvSpPr>
      <xdr:spPr>
        <a:xfrm>
          <a:off x="10125075" y="11506200"/>
          <a:ext cx="257175" cy="238125"/>
        </a:xfrm>
        <a:prstGeom prst="leftArrow">
          <a:avLst>
            <a:gd name="adj" fmla="val -24074"/>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85725</xdr:rowOff>
    </xdr:from>
    <xdr:to>
      <xdr:col>13</xdr:col>
      <xdr:colOff>419100</xdr:colOff>
      <xdr:row>2</xdr:row>
      <xdr:rowOff>47625</xdr:rowOff>
    </xdr:to>
    <xdr:sp>
      <xdr:nvSpPr>
        <xdr:cNvPr id="1" name="AutoShape 5">
          <a:hlinkClick r:id="rId1"/>
        </xdr:cNvPr>
        <xdr:cNvSpPr>
          <a:spLocks/>
        </xdr:cNvSpPr>
      </xdr:nvSpPr>
      <xdr:spPr>
        <a:xfrm>
          <a:off x="8239125" y="85725"/>
          <a:ext cx="276225" cy="3143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51</xdr:row>
      <xdr:rowOff>152400</xdr:rowOff>
    </xdr:from>
    <xdr:to>
      <xdr:col>12</xdr:col>
      <xdr:colOff>581025</xdr:colOff>
      <xdr:row>57</xdr:row>
      <xdr:rowOff>142875</xdr:rowOff>
    </xdr:to>
    <xdr:sp>
      <xdr:nvSpPr>
        <xdr:cNvPr id="2" name="Text Box 8"/>
        <xdr:cNvSpPr txBox="1">
          <a:spLocks noChangeArrowheads="1"/>
        </xdr:cNvSpPr>
      </xdr:nvSpPr>
      <xdr:spPr>
        <a:xfrm>
          <a:off x="142875" y="9772650"/>
          <a:ext cx="7896225" cy="10191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IV.1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58</xdr:row>
      <xdr:rowOff>114300</xdr:rowOff>
    </xdr:from>
    <xdr:to>
      <xdr:col>12</xdr:col>
      <xdr:colOff>561975</xdr:colOff>
      <xdr:row>64</xdr:row>
      <xdr:rowOff>66675</xdr:rowOff>
    </xdr:to>
    <xdr:sp>
      <xdr:nvSpPr>
        <xdr:cNvPr id="3" name="Text Box 9"/>
        <xdr:cNvSpPr txBox="1">
          <a:spLocks noChangeArrowheads="1"/>
        </xdr:cNvSpPr>
      </xdr:nvSpPr>
      <xdr:spPr>
        <a:xfrm>
          <a:off x="152400" y="10934700"/>
          <a:ext cx="7867650" cy="9810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IV.1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istatistik.yok.gov.tr/" TargetMode="External" /><Relationship Id="rId2" Type="http://schemas.openxmlformats.org/officeDocument/2006/relationships/hyperlink" Target="http://www.yok.gov.tr/documents/10279/8348772/dunyada_ve_turkiyede_yuksekogretim_tar_ve_+bugun_sevk_ve_idare_sistemleri_2003-4.pdf/5a95fbfe-295c-48b9-a61c-37c3b4787771"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hep.edu.tr/" TargetMode="External" /><Relationship Id="rId2" Type="http://schemas.openxmlformats.org/officeDocument/2006/relationships/hyperlink" Target="http://www.kemerburgaz.edu.tr/" TargetMode="External" /><Relationship Id="rId3" Type="http://schemas.openxmlformats.org/officeDocument/2006/relationships/hyperlink" Target="http://www.anka.edu.tr/" TargetMode="External" /><Relationship Id="rId4" Type="http://schemas.openxmlformats.org/officeDocument/2006/relationships/hyperlink" Target="http://www.akev.edu.tr/" TargetMode="External" /><Relationship Id="rId5" Type="http://schemas.openxmlformats.org/officeDocument/2006/relationships/hyperlink" Target="http://www.antalya.edu.tr/" TargetMode="External" /><Relationship Id="rId6" Type="http://schemas.openxmlformats.org/officeDocument/2006/relationships/hyperlink" Target="http://www.atilim.edu.tr/" TargetMode="External" /><Relationship Id="rId7" Type="http://schemas.openxmlformats.org/officeDocument/2006/relationships/hyperlink" Target="http://www.avrasya.edu.tr/" TargetMode="External" /><Relationship Id="rId8" Type="http://schemas.openxmlformats.org/officeDocument/2006/relationships/hyperlink" Target="http://www.bahcesehir.edu.tr/" TargetMode="External" /><Relationship Id="rId9" Type="http://schemas.openxmlformats.org/officeDocument/2006/relationships/hyperlink" Target="http://www.baskent.edu.tr/" TargetMode="External" /><Relationship Id="rId10" Type="http://schemas.openxmlformats.org/officeDocument/2006/relationships/hyperlink" Target="http://www.bezmialem.edu.tr/" TargetMode="External" /><Relationship Id="rId11" Type="http://schemas.openxmlformats.org/officeDocument/2006/relationships/hyperlink" Target="http://www.cankaya.edu.tr/" TargetMode="External" /><Relationship Id="rId12" Type="http://schemas.openxmlformats.org/officeDocument/2006/relationships/hyperlink" Target="http://www.fsm.edu.tr/" TargetMode="External" /><Relationship Id="rId13" Type="http://schemas.openxmlformats.org/officeDocument/2006/relationships/hyperlink" Target="http://www.bilkent.edu.tr/" TargetMode="External" /><Relationship Id="rId14" Type="http://schemas.openxmlformats.org/officeDocument/2006/relationships/hyperlink" Target="http://www.istanbulbilim.edu.tr/" TargetMode="External" /><Relationship Id="rId15" Type="http://schemas.openxmlformats.org/officeDocument/2006/relationships/hyperlink" Target="http://www.esenyurt.edu.tr/" TargetMode="External" /><Relationship Id="rId16" Type="http://schemas.openxmlformats.org/officeDocument/2006/relationships/hyperlink" Target="http://www.gedik.edu.tr/" TargetMode="External" /><Relationship Id="rId17" Type="http://schemas.openxmlformats.org/officeDocument/2006/relationships/hyperlink" Target="http://www.izu.edu.tr/" TargetMode="External" /><Relationship Id="rId18" Type="http://schemas.openxmlformats.org/officeDocument/2006/relationships/hyperlink" Target="http://www.gidatarim.edu.tr/" TargetMode="External" /><Relationship Id="rId19" Type="http://schemas.openxmlformats.org/officeDocument/2006/relationships/hyperlink" Target="http://www.maltepe.edu.tr/" TargetMode="External" /><Relationship Id="rId20" Type="http://schemas.openxmlformats.org/officeDocument/2006/relationships/hyperlink" Target="http://www.nisantasi.edu.tr/" TargetMode="External" /><Relationship Id="rId21" Type="http://schemas.openxmlformats.org/officeDocument/2006/relationships/hyperlink" Target="http://www.sabanciuniv.edu/" TargetMode="External" /><Relationship Id="rId22" Type="http://schemas.openxmlformats.org/officeDocument/2006/relationships/hyperlink" Target="http://www.etu.edu.tr/" TargetMode="External" /><Relationship Id="rId23" Type="http://schemas.openxmlformats.org/officeDocument/2006/relationships/hyperlink" Target="http://www.yeditepe.edu.tr/" TargetMode="External" /><Relationship Id="rId24" Type="http://schemas.openxmlformats.org/officeDocument/2006/relationships/hyperlink" Target="http://yuksekihtisasuniversitesi.edu.tr/" TargetMode="External" /><Relationship Id="rId25" Type="http://schemas.openxmlformats.org/officeDocument/2006/relationships/hyperlink" Target="http://www.beykent.edu.tr/" TargetMode="External" /><Relationship Id="rId26" Type="http://schemas.openxmlformats.org/officeDocument/2006/relationships/hyperlink" Target="http://www.acibadem.edu.tr/" TargetMode="External" /><Relationship Id="rId27" Type="http://schemas.openxmlformats.org/officeDocument/2006/relationships/hyperlink" Target="http://www.beykoz.edu.tr/" TargetMode="External" /><Relationship Id="rId28" Type="http://schemas.openxmlformats.org/officeDocument/2006/relationships/hyperlink" Target="http://www.biruni.edu.tr/" TargetMode="External" /><Relationship Id="rId29" Type="http://schemas.openxmlformats.org/officeDocument/2006/relationships/hyperlink" Target="http://www.cag.edu.tr/" TargetMode="External" /><Relationship Id="rId30" Type="http://schemas.openxmlformats.org/officeDocument/2006/relationships/hyperlink" Target="http://www.dogus.edu.tr/" TargetMode="External" /><Relationship Id="rId31" Type="http://schemas.openxmlformats.org/officeDocument/2006/relationships/hyperlink" Target="http://www.halic.edu.tr/" TargetMode="External" /><Relationship Id="rId32" Type="http://schemas.openxmlformats.org/officeDocument/2006/relationships/hyperlink" Target="http://www.hku.edu.tr/" TargetMode="External" /><Relationship Id="rId33" Type="http://schemas.openxmlformats.org/officeDocument/2006/relationships/hyperlink" Target="http://www.ibnhaldun.edu.tr/" TargetMode="External" /><Relationship Id="rId34" Type="http://schemas.openxmlformats.org/officeDocument/2006/relationships/hyperlink" Target="http://www.arel.edu.tr/" TargetMode="External" /><Relationship Id="rId35" Type="http://schemas.openxmlformats.org/officeDocument/2006/relationships/hyperlink" Target="http://www.aydin.edu.tr/" TargetMode="External" /><Relationship Id="rId36" Type="http://schemas.openxmlformats.org/officeDocument/2006/relationships/hyperlink" Target="http://www.ayvansaray.edu.tr/" TargetMode="External" /><Relationship Id="rId37" Type="http://schemas.openxmlformats.org/officeDocument/2006/relationships/hyperlink" Target="http://www.bilgi.edu.tr/" TargetMode="External" /><Relationship Id="rId38" Type="http://schemas.openxmlformats.org/officeDocument/2006/relationships/hyperlink" Target="http://www.gelisim.edu.tr/" TargetMode="External" /><Relationship Id="rId39" Type="http://schemas.openxmlformats.org/officeDocument/2006/relationships/hyperlink" Target="http://www.kent.edu.tr/" TargetMode="External" /><Relationship Id="rId40" Type="http://schemas.openxmlformats.org/officeDocument/2006/relationships/hyperlink" Target="http://www.iku.edu.tr/" TargetMode="External" /><Relationship Id="rId41" Type="http://schemas.openxmlformats.org/officeDocument/2006/relationships/hyperlink" Target="http://www.medipol.edu.tr/" TargetMode="External" /><Relationship Id="rId42" Type="http://schemas.openxmlformats.org/officeDocument/2006/relationships/hyperlink" Target="http://www.rumeli.edu.tr/" TargetMode="External" /><Relationship Id="rId43" Type="http://schemas.openxmlformats.org/officeDocument/2006/relationships/hyperlink" Target="http://www.sehir.edu.tr/" TargetMode="External" /><Relationship Id="rId44" Type="http://schemas.openxmlformats.org/officeDocument/2006/relationships/hyperlink" Target="http://www.ticaret.edu.tr/" TargetMode="External" /><Relationship Id="rId45" Type="http://schemas.openxmlformats.org/officeDocument/2006/relationships/hyperlink" Target="http://www.yeniyuzyil.edu.tr/" TargetMode="External" /><Relationship Id="rId46" Type="http://schemas.openxmlformats.org/officeDocument/2006/relationships/hyperlink" Target="http://www.29mayis.edu.tr/" TargetMode="External" /><Relationship Id="rId47" Type="http://schemas.openxmlformats.org/officeDocument/2006/relationships/hyperlink" Target="http://www.istinye.edu.tr/" TargetMode="External" /><Relationship Id="rId48" Type="http://schemas.openxmlformats.org/officeDocument/2006/relationships/hyperlink" Target="http://www.ieu.edu.tr/" TargetMode="External" /><Relationship Id="rId49" Type="http://schemas.openxmlformats.org/officeDocument/2006/relationships/hyperlink" Target="http://www.khas.edu.tr/" TargetMode="External" /><Relationship Id="rId50" Type="http://schemas.openxmlformats.org/officeDocument/2006/relationships/hyperlink" Target="http://www.kapadokya.edu.tr/" TargetMode="External" /><Relationship Id="rId51" Type="http://schemas.openxmlformats.org/officeDocument/2006/relationships/hyperlink" Target="http://www.ku.edu.tr/" TargetMode="External" /><Relationship Id="rId52" Type="http://schemas.openxmlformats.org/officeDocument/2006/relationships/hyperlink" Target="http://www.karatay.edu.tr/" TargetMode="External" /><Relationship Id="rId53" Type="http://schemas.openxmlformats.org/officeDocument/2006/relationships/hyperlink" Target="http://www.mef.edu.tr/" TargetMode="External" /><Relationship Id="rId54" Type="http://schemas.openxmlformats.org/officeDocument/2006/relationships/hyperlink" Target="http://www.nny.edu.tr/" TargetMode="External" /><Relationship Id="rId55" Type="http://schemas.openxmlformats.org/officeDocument/2006/relationships/hyperlink" Target="http://www.okan.edu.tr/" TargetMode="External" /><Relationship Id="rId56" Type="http://schemas.openxmlformats.org/officeDocument/2006/relationships/hyperlink" Target="http://www.ozyegin.edu.tr/" TargetMode="External" /><Relationship Id="rId57" Type="http://schemas.openxmlformats.org/officeDocument/2006/relationships/hyperlink" Target="http://www.pirireis.edu.tr/" TargetMode="External" /><Relationship Id="rId58" Type="http://schemas.openxmlformats.org/officeDocument/2006/relationships/hyperlink" Target="http://www.sanko.edu.tr/" TargetMode="External" /><Relationship Id="rId59" Type="http://schemas.openxmlformats.org/officeDocument/2006/relationships/hyperlink" Target="http://www.tedu.edu.tr/" TargetMode="External" /><Relationship Id="rId60" Type="http://schemas.openxmlformats.org/officeDocument/2006/relationships/hyperlink" Target="http://www.toros.edu.tr/" TargetMode="External" /><Relationship Id="rId61" Type="http://schemas.openxmlformats.org/officeDocument/2006/relationships/hyperlink" Target="http://www.thk.edu.tr/" TargetMode="External" /><Relationship Id="rId62" Type="http://schemas.openxmlformats.org/officeDocument/2006/relationships/hyperlink" Target="http://www.ufuk.edu.tr/" TargetMode="External" /><Relationship Id="rId63" Type="http://schemas.openxmlformats.org/officeDocument/2006/relationships/hyperlink" Target="http://www.uskudar.edu.tr/" TargetMode="External" /><Relationship Id="rId64" Type="http://schemas.openxmlformats.org/officeDocument/2006/relationships/hyperlink" Target="http://www.yasar.edu.tr/" TargetMode="External" /></Relationships>
</file>

<file path=xl/worksheets/sheet1.xml><?xml version="1.0" encoding="utf-8"?>
<worksheet xmlns="http://schemas.openxmlformats.org/spreadsheetml/2006/main" xmlns:r="http://schemas.openxmlformats.org/officeDocument/2006/relationships">
  <dimension ref="A1:J185"/>
  <sheetViews>
    <sheetView showGridLines="0" showZeros="0" zoomScalePageLayoutView="0" workbookViewId="0" topLeftCell="A1">
      <selection activeCell="B14" sqref="B14"/>
    </sheetView>
  </sheetViews>
  <sheetFormatPr defaultColWidth="11.421875" defaultRowHeight="12.75"/>
  <cols>
    <col min="1" max="1" width="4.7109375" style="0" customWidth="1"/>
  </cols>
  <sheetData>
    <row r="1" ht="12">
      <c r="A1" t="s">
        <v>150</v>
      </c>
    </row>
    <row r="4" spans="1:8" ht="12">
      <c r="A4" s="18" t="s">
        <v>47</v>
      </c>
      <c r="H4" s="18"/>
    </row>
    <row r="5" spans="2:9" ht="12">
      <c r="B5" s="15" t="s">
        <v>48</v>
      </c>
      <c r="I5" s="15"/>
    </row>
    <row r="8" spans="1:8" ht="12">
      <c r="A8" s="18" t="s">
        <v>49</v>
      </c>
      <c r="H8" s="18"/>
    </row>
    <row r="9" spans="2:9" ht="12">
      <c r="B9" s="15" t="s">
        <v>50</v>
      </c>
      <c r="I9" s="15"/>
    </row>
    <row r="10" spans="2:9" ht="12">
      <c r="B10" s="15" t="s">
        <v>51</v>
      </c>
      <c r="I10" s="15"/>
    </row>
    <row r="11" spans="2:9" ht="12">
      <c r="B11" s="15" t="s">
        <v>52</v>
      </c>
      <c r="I11" s="15"/>
    </row>
    <row r="12" spans="2:9" ht="12">
      <c r="B12" s="15" t="s">
        <v>53</v>
      </c>
      <c r="I12" s="15"/>
    </row>
    <row r="13" spans="2:9" ht="12">
      <c r="B13" s="15" t="s">
        <v>54</v>
      </c>
      <c r="I13" s="15"/>
    </row>
    <row r="14" spans="2:9" ht="12">
      <c r="B14" s="15" t="s">
        <v>90</v>
      </c>
      <c r="I14" s="15"/>
    </row>
    <row r="15" ht="12">
      <c r="B15" s="18" t="s">
        <v>55</v>
      </c>
    </row>
    <row r="17" spans="1:8" ht="12">
      <c r="A17" s="18" t="s">
        <v>56</v>
      </c>
      <c r="H17" s="18"/>
    </row>
    <row r="18" spans="2:10" ht="12">
      <c r="B18" s="15" t="s">
        <v>57</v>
      </c>
      <c r="C18" s="12"/>
      <c r="D18" s="12"/>
      <c r="E18" s="12"/>
      <c r="F18" s="12"/>
      <c r="I18" s="15"/>
      <c r="J18" s="12"/>
    </row>
    <row r="19" spans="2:10" ht="12">
      <c r="B19" s="15" t="s">
        <v>58</v>
      </c>
      <c r="C19" s="12"/>
      <c r="D19" s="12"/>
      <c r="E19" s="12"/>
      <c r="F19" s="12"/>
      <c r="I19" s="15"/>
      <c r="J19" s="12"/>
    </row>
    <row r="20" spans="2:10" ht="12">
      <c r="B20" s="15" t="s">
        <v>59</v>
      </c>
      <c r="C20" s="12"/>
      <c r="D20" s="12"/>
      <c r="E20" s="12"/>
      <c r="F20" s="12"/>
      <c r="I20" s="15"/>
      <c r="J20" s="12"/>
    </row>
    <row r="22" spans="1:8" ht="12">
      <c r="A22" s="18" t="s">
        <v>126</v>
      </c>
      <c r="H22" s="18"/>
    </row>
    <row r="23" spans="2:10" ht="12">
      <c r="B23" s="15" t="s">
        <v>138</v>
      </c>
      <c r="C23" s="12"/>
      <c r="D23" s="12"/>
      <c r="E23" s="12"/>
      <c r="I23" s="15"/>
      <c r="J23" s="12"/>
    </row>
    <row r="24" spans="3:10" ht="12">
      <c r="C24" s="12"/>
      <c r="D24" s="12"/>
      <c r="E24" s="12"/>
      <c r="J24" s="12"/>
    </row>
    <row r="25" spans="3:5" ht="12">
      <c r="C25" s="12"/>
      <c r="D25" s="12"/>
      <c r="E25" s="12"/>
    </row>
    <row r="26" spans="3:5" ht="12">
      <c r="C26" s="12"/>
      <c r="D26" s="12"/>
      <c r="E26" s="12"/>
    </row>
    <row r="27" spans="3:5" ht="12">
      <c r="C27" s="12"/>
      <c r="D27" s="12"/>
      <c r="E27" s="12"/>
    </row>
    <row r="28" spans="3:5" ht="12">
      <c r="C28" s="12"/>
      <c r="D28" s="12"/>
      <c r="E28" s="12"/>
    </row>
    <row r="122" ht="12">
      <c r="C122" t="s">
        <v>60</v>
      </c>
    </row>
    <row r="124" spans="2:3" ht="12.75">
      <c r="B124" t="s">
        <v>13</v>
      </c>
      <c r="C124" s="17" t="s">
        <v>61</v>
      </c>
    </row>
    <row r="125" spans="2:3" ht="12">
      <c r="B125" t="s">
        <v>10</v>
      </c>
      <c r="C125" t="s">
        <v>62</v>
      </c>
    </row>
    <row r="126" spans="2:3" ht="12">
      <c r="B126" t="s">
        <v>11</v>
      </c>
      <c r="C126" t="s">
        <v>63</v>
      </c>
    </row>
    <row r="127" spans="2:3" ht="12">
      <c r="B127" t="s">
        <v>12</v>
      </c>
      <c r="C127" t="s">
        <v>130</v>
      </c>
    </row>
    <row r="130" spans="2:3" ht="12">
      <c r="B130" s="1"/>
      <c r="C130" s="38" t="s">
        <v>64</v>
      </c>
    </row>
    <row r="131" spans="2:3" ht="12">
      <c r="B131" t="s">
        <v>14</v>
      </c>
      <c r="C131" s="1" t="s">
        <v>65</v>
      </c>
    </row>
    <row r="132" spans="2:3" ht="12">
      <c r="B132" s="1" t="s">
        <v>15</v>
      </c>
      <c r="C132" s="1" t="s">
        <v>66</v>
      </c>
    </row>
    <row r="133" spans="2:3" ht="12">
      <c r="B133" s="1"/>
      <c r="C133" s="1"/>
    </row>
    <row r="134" spans="2:3" ht="12">
      <c r="B134" s="1"/>
      <c r="C134" s="38" t="s">
        <v>67</v>
      </c>
    </row>
    <row r="135" spans="2:3" ht="12">
      <c r="B135" t="s">
        <v>35</v>
      </c>
      <c r="C135" s="1" t="s">
        <v>68</v>
      </c>
    </row>
    <row r="136" spans="2:3" ht="12">
      <c r="B136" s="1" t="s">
        <v>36</v>
      </c>
      <c r="C136" s="1" t="s">
        <v>69</v>
      </c>
    </row>
    <row r="137" spans="2:3" ht="12">
      <c r="B137" s="1"/>
      <c r="C137" s="1"/>
    </row>
    <row r="138" spans="2:3" ht="12">
      <c r="B138" s="1"/>
      <c r="C138" s="1"/>
    </row>
    <row r="139" spans="2:3" ht="12">
      <c r="B139" s="1"/>
      <c r="C139" s="38" t="s">
        <v>70</v>
      </c>
    </row>
    <row r="140" spans="2:3" ht="12">
      <c r="B140" t="s">
        <v>108</v>
      </c>
      <c r="C140" s="1" t="s">
        <v>71</v>
      </c>
    </row>
    <row r="141" spans="2:3" ht="12">
      <c r="B141" s="1" t="s">
        <v>109</v>
      </c>
      <c r="C141" s="1" t="s">
        <v>72</v>
      </c>
    </row>
    <row r="142" spans="2:3" ht="12">
      <c r="B142" s="1"/>
      <c r="C142" s="1"/>
    </row>
    <row r="143" spans="2:3" ht="12">
      <c r="B143" s="1"/>
      <c r="C143" s="1"/>
    </row>
    <row r="144" spans="2:3" ht="12">
      <c r="B144" s="1"/>
      <c r="C144" s="38" t="s">
        <v>73</v>
      </c>
    </row>
    <row r="145" spans="2:3" ht="12">
      <c r="B145" t="s">
        <v>17</v>
      </c>
      <c r="C145" s="1" t="s">
        <v>74</v>
      </c>
    </row>
    <row r="146" spans="2:3" ht="12">
      <c r="B146" s="1" t="s">
        <v>18</v>
      </c>
      <c r="C146" s="1" t="s">
        <v>75</v>
      </c>
    </row>
    <row r="147" spans="2:3" ht="12">
      <c r="B147" s="1"/>
      <c r="C147" s="1"/>
    </row>
    <row r="148" spans="2:3" ht="12">
      <c r="B148" s="1"/>
      <c r="C148" s="38" t="s">
        <v>76</v>
      </c>
    </row>
    <row r="149" spans="2:3" ht="12">
      <c r="B149" s="1" t="s">
        <v>21</v>
      </c>
      <c r="C149" s="1" t="s">
        <v>77</v>
      </c>
    </row>
    <row r="150" spans="2:3" ht="12">
      <c r="B150" s="1" t="s">
        <v>22</v>
      </c>
      <c r="C150" s="1" t="s">
        <v>78</v>
      </c>
    </row>
    <row r="151" spans="2:3" ht="12">
      <c r="B151" s="1"/>
      <c r="C151" s="1"/>
    </row>
    <row r="152" spans="2:3" ht="12">
      <c r="B152" s="1"/>
      <c r="C152" s="38" t="s">
        <v>79</v>
      </c>
    </row>
    <row r="153" spans="2:3" ht="12">
      <c r="B153" t="s">
        <v>23</v>
      </c>
      <c r="C153" s="1" t="s">
        <v>80</v>
      </c>
    </row>
    <row r="154" spans="2:3" ht="12">
      <c r="B154" s="1" t="s">
        <v>24</v>
      </c>
      <c r="C154" s="1" t="s">
        <v>81</v>
      </c>
    </row>
    <row r="155" spans="2:3" ht="12">
      <c r="B155" s="1"/>
      <c r="C155" s="1"/>
    </row>
    <row r="156" spans="2:3" ht="12">
      <c r="B156" s="1"/>
      <c r="C156" s="38" t="s">
        <v>82</v>
      </c>
    </row>
    <row r="157" spans="2:3" ht="12">
      <c r="B157" t="s">
        <v>19</v>
      </c>
      <c r="C157" s="1" t="s">
        <v>83</v>
      </c>
    </row>
    <row r="158" spans="2:3" ht="12">
      <c r="B158" s="1" t="s">
        <v>20</v>
      </c>
      <c r="C158" s="1" t="s">
        <v>84</v>
      </c>
    </row>
    <row r="159" spans="2:3" ht="12">
      <c r="B159" s="1" t="s">
        <v>39</v>
      </c>
      <c r="C159" s="1" t="s">
        <v>128</v>
      </c>
    </row>
    <row r="160" spans="2:3" ht="12">
      <c r="B160" s="1" t="s">
        <v>40</v>
      </c>
      <c r="C160" s="1" t="s">
        <v>129</v>
      </c>
    </row>
    <row r="161" spans="2:3" ht="12">
      <c r="B161" s="1"/>
      <c r="C161" s="1"/>
    </row>
    <row r="162" spans="2:3" ht="12">
      <c r="B162" s="1"/>
      <c r="C162" s="38" t="s">
        <v>85</v>
      </c>
    </row>
    <row r="163" spans="2:3" ht="12">
      <c r="B163" s="1" t="s">
        <v>41</v>
      </c>
      <c r="C163" s="1" t="s">
        <v>131</v>
      </c>
    </row>
    <row r="164" spans="2:3" ht="12">
      <c r="B164" s="1" t="s">
        <v>42</v>
      </c>
      <c r="C164" s="1" t="s">
        <v>132</v>
      </c>
    </row>
    <row r="165" spans="2:3" ht="12">
      <c r="B165" s="1" t="s">
        <v>43</v>
      </c>
      <c r="C165" s="1" t="s">
        <v>86</v>
      </c>
    </row>
    <row r="166" spans="2:3" ht="12">
      <c r="B166" s="1" t="s">
        <v>44</v>
      </c>
      <c r="C166" s="1" t="s">
        <v>137</v>
      </c>
    </row>
    <row r="167" spans="2:3" ht="12">
      <c r="B167" s="1" t="s">
        <v>45</v>
      </c>
      <c r="C167" s="1" t="s">
        <v>87</v>
      </c>
    </row>
    <row r="168" spans="2:3" ht="12">
      <c r="B168" s="1" t="s">
        <v>46</v>
      </c>
      <c r="C168" s="1" t="s">
        <v>88</v>
      </c>
    </row>
    <row r="169" spans="2:3" ht="12">
      <c r="B169" s="1"/>
      <c r="C169" s="1"/>
    </row>
    <row r="170" spans="2:3" ht="12">
      <c r="B170" s="1"/>
      <c r="C170" s="1"/>
    </row>
    <row r="171" spans="2:3" ht="12">
      <c r="B171" s="1"/>
      <c r="C171" s="38" t="s">
        <v>89</v>
      </c>
    </row>
    <row r="172" spans="2:3" ht="12">
      <c r="B172" s="1" t="s">
        <v>25</v>
      </c>
      <c r="C172" s="90" t="s">
        <v>0</v>
      </c>
    </row>
    <row r="173" spans="2:3" ht="12">
      <c r="B173" s="1" t="s">
        <v>26</v>
      </c>
      <c r="C173" s="90" t="s">
        <v>1</v>
      </c>
    </row>
    <row r="174" spans="2:3" ht="12">
      <c r="B174" s="1" t="s">
        <v>27</v>
      </c>
      <c r="C174" s="90" t="s">
        <v>2</v>
      </c>
    </row>
    <row r="175" spans="2:3" ht="12">
      <c r="B175" s="1" t="s">
        <v>28</v>
      </c>
      <c r="C175" s="90" t="s">
        <v>3</v>
      </c>
    </row>
    <row r="176" spans="2:3" ht="12">
      <c r="B176" s="1" t="s">
        <v>29</v>
      </c>
      <c r="C176" s="90" t="s">
        <v>4</v>
      </c>
    </row>
    <row r="177" spans="2:3" ht="12">
      <c r="B177" s="1" t="s">
        <v>30</v>
      </c>
      <c r="C177" s="90" t="s">
        <v>5</v>
      </c>
    </row>
    <row r="178" spans="2:3" ht="12">
      <c r="B178" s="1" t="s">
        <v>31</v>
      </c>
      <c r="C178" s="90" t="s">
        <v>6</v>
      </c>
    </row>
    <row r="179" spans="2:3" ht="12">
      <c r="B179" s="1" t="s">
        <v>32</v>
      </c>
      <c r="C179" s="90" t="s">
        <v>7</v>
      </c>
    </row>
    <row r="180" spans="2:3" ht="12">
      <c r="B180" s="1" t="s">
        <v>33</v>
      </c>
      <c r="C180" s="90" t="s">
        <v>8</v>
      </c>
    </row>
    <row r="181" spans="2:3" ht="12">
      <c r="B181" s="1" t="s">
        <v>34</v>
      </c>
      <c r="C181" s="90" t="s">
        <v>9</v>
      </c>
    </row>
    <row r="183" ht="12">
      <c r="C183" s="38" t="s">
        <v>91</v>
      </c>
    </row>
    <row r="184" spans="2:3" ht="12">
      <c r="B184" s="1" t="s">
        <v>37</v>
      </c>
      <c r="C184" s="1" t="s">
        <v>77</v>
      </c>
    </row>
    <row r="185" spans="2:3" ht="12">
      <c r="B185" s="1" t="s">
        <v>38</v>
      </c>
      <c r="C185" s="1" t="s">
        <v>78</v>
      </c>
    </row>
  </sheetData>
  <sheetProtection/>
  <hyperlinks>
    <hyperlink ref="A17" location="'3.Docentes'!A1" display="Docentes"/>
    <hyperlink ref="B18" location="_3.1._Numero_de_docentes_por_tipo" display="3.1. Numero de docentes por tipo"/>
    <hyperlink ref="B19" location="_3.2._Número_de_docentes_según_estatus" display="3.2. Numero de docentes según estatus"/>
    <hyperlink ref="B20" location="_3.3._Número_de_docentes_según_grado_academico" display="3.3. Número de docentes según grado academico"/>
    <hyperlink ref="B9" location="_2.1._Matrícula_por_tipo" display="2.1. Matrícula por tipo"/>
    <hyperlink ref="B10" location="_2.2._Matrícula_por_sexo" display="2.2. Matrícula por sexo"/>
    <hyperlink ref="B11" location="_2.3._Matrícula_según_localización_geográfica" display="2.3. Matrícula según localización geográfica"/>
    <hyperlink ref="B12" location="_2.4._Matrícula_según_estatus_de_los_alumnos" display="2.4. Matrícula según estatus de los alumnos"/>
    <hyperlink ref="B13" location="_2.5._Matrícula_según_regimen" display="2.5. Matrícula según regimen"/>
    <hyperlink ref="B14" location="_2.6._Matrícula_según_área_del_conocimiento" display="2.6. Matrícula según área del conocimiento"/>
    <hyperlink ref="B5" location="_1.Número_de_instituciones" display="1.Número de instituciones"/>
    <hyperlink ref="A8" location="'2. Matricula'!A1" display="Matrícula"/>
    <hyperlink ref="A4" location="'1.Instituciones'!A1" display="Instituciones"/>
    <hyperlink ref="B23" location="_4.1._Ingresos_presupuestarios_por_fuente" display="4.1. Ingresos presupuestarios por fuente"/>
    <hyperlink ref="A22" location="'4. Ingresos'!A1" display="Ingresos"/>
    <hyperlink ref="B15" location="II.7._Matrícula_según_nivel" display="II.7. Matrícula según nivel"/>
  </hyperlink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4:AG49"/>
  <sheetViews>
    <sheetView showGridLines="0" tabSelected="1" zoomScale="85" zoomScaleNormal="85" zoomScalePageLayoutView="0" workbookViewId="0" topLeftCell="A1">
      <selection activeCell="H14" sqref="H14"/>
    </sheetView>
  </sheetViews>
  <sheetFormatPr defaultColWidth="11.421875" defaultRowHeight="12.75"/>
  <cols>
    <col min="1" max="1" width="2.28125" style="6" customWidth="1"/>
    <col min="2" max="2" width="7.00390625" style="6" customWidth="1"/>
    <col min="3" max="3" width="35.7109375" style="6" customWidth="1"/>
    <col min="4" max="4" width="4.57421875" style="7" customWidth="1"/>
    <col min="5" max="13" width="8.140625" style="7" customWidth="1"/>
    <col min="14" max="15" width="8.140625" style="37" customWidth="1"/>
    <col min="16" max="17" width="8.140625" style="6" customWidth="1"/>
    <col min="18" max="16384" width="11.421875" style="6" customWidth="1"/>
  </cols>
  <sheetData>
    <row r="4" spans="2:17" ht="16.5" customHeight="1">
      <c r="B4" s="30" t="str">
        <f>+Index!B5</f>
        <v>I.1. Number of institutions</v>
      </c>
      <c r="C4" s="31"/>
      <c r="D4" s="32"/>
      <c r="E4" s="32"/>
      <c r="F4" s="32"/>
      <c r="G4" s="32"/>
      <c r="H4" s="32"/>
      <c r="I4" s="32"/>
      <c r="J4" s="32"/>
      <c r="K4" s="32"/>
      <c r="L4" s="32"/>
      <c r="M4" s="365"/>
      <c r="N4" s="365"/>
      <c r="O4" s="365"/>
      <c r="P4" s="366"/>
      <c r="Q4" s="367"/>
    </row>
    <row r="6" spans="2:17" s="10" customFormat="1" ht="18" customHeight="1">
      <c r="B6" s="266" t="s">
        <v>61</v>
      </c>
      <c r="C6" s="267"/>
      <c r="D6" s="102" t="s">
        <v>92</v>
      </c>
      <c r="E6" s="268">
        <v>1980</v>
      </c>
      <c r="F6" s="102">
        <v>1985</v>
      </c>
      <c r="G6" s="103">
        <v>1990</v>
      </c>
      <c r="H6" s="102">
        <v>1995</v>
      </c>
      <c r="I6" s="102">
        <v>1996</v>
      </c>
      <c r="J6" s="102">
        <v>1997</v>
      </c>
      <c r="K6" s="102">
        <v>1998</v>
      </c>
      <c r="L6" s="102">
        <v>1999</v>
      </c>
      <c r="M6" s="103">
        <v>2000</v>
      </c>
      <c r="N6" s="102">
        <v>2005</v>
      </c>
      <c r="O6" s="102">
        <v>2010</v>
      </c>
      <c r="P6" s="102">
        <v>2015</v>
      </c>
      <c r="Q6" s="103">
        <v>2016</v>
      </c>
    </row>
    <row r="7" spans="2:17" ht="15" customHeight="1">
      <c r="B7" s="33" t="str">
        <f>+ca_1</f>
        <v>A. Private Institutions</v>
      </c>
      <c r="C7" s="28"/>
      <c r="D7" s="340"/>
      <c r="E7" s="232">
        <v>0</v>
      </c>
      <c r="F7" s="8">
        <v>1</v>
      </c>
      <c r="G7" s="23">
        <v>1</v>
      </c>
      <c r="H7" s="8">
        <v>3</v>
      </c>
      <c r="I7" s="8">
        <v>7</v>
      </c>
      <c r="J7" s="8">
        <v>14</v>
      </c>
      <c r="K7" s="8">
        <v>15</v>
      </c>
      <c r="L7" s="8">
        <v>18</v>
      </c>
      <c r="M7" s="23">
        <v>18</v>
      </c>
      <c r="N7" s="8">
        <v>24</v>
      </c>
      <c r="O7" s="8">
        <v>45</v>
      </c>
      <c r="P7" s="8">
        <v>68</v>
      </c>
      <c r="Q7" s="23">
        <v>61</v>
      </c>
    </row>
    <row r="8" spans="2:17" ht="15" customHeight="1">
      <c r="B8" s="66"/>
      <c r="C8" s="67" t="str">
        <f>+t_1</f>
        <v>1. Universities</v>
      </c>
      <c r="D8" s="341"/>
      <c r="E8" s="233">
        <v>0</v>
      </c>
      <c r="F8" s="193">
        <v>1</v>
      </c>
      <c r="G8" s="175">
        <v>1</v>
      </c>
      <c r="H8" s="193">
        <v>3</v>
      </c>
      <c r="I8" s="193">
        <v>7</v>
      </c>
      <c r="J8" s="193">
        <v>14</v>
      </c>
      <c r="K8" s="193">
        <v>15</v>
      </c>
      <c r="L8" s="193">
        <v>18</v>
      </c>
      <c r="M8" s="193">
        <v>18</v>
      </c>
      <c r="N8" s="193">
        <v>24</v>
      </c>
      <c r="O8" s="193">
        <v>45</v>
      </c>
      <c r="P8" s="193">
        <v>68</v>
      </c>
      <c r="Q8" s="193">
        <v>61</v>
      </c>
    </row>
    <row r="9" spans="2:17" ht="15" customHeight="1">
      <c r="B9" s="66"/>
      <c r="C9" s="227"/>
      <c r="D9" s="341"/>
      <c r="E9" s="246"/>
      <c r="F9" s="247"/>
      <c r="G9" s="248"/>
      <c r="H9" s="249"/>
      <c r="I9" s="247"/>
      <c r="J9" s="247"/>
      <c r="K9" s="247"/>
      <c r="L9" s="247"/>
      <c r="M9" s="248"/>
      <c r="N9" s="247"/>
      <c r="O9" s="247"/>
      <c r="P9" s="247"/>
      <c r="Q9" s="248"/>
    </row>
    <row r="10" spans="2:17" ht="15" customHeight="1">
      <c r="B10" s="66"/>
      <c r="C10" s="227"/>
      <c r="D10" s="341"/>
      <c r="E10" s="250"/>
      <c r="F10" s="251"/>
      <c r="G10" s="252"/>
      <c r="H10" s="253"/>
      <c r="I10" s="251"/>
      <c r="J10" s="251"/>
      <c r="K10" s="251"/>
      <c r="L10" s="251"/>
      <c r="M10" s="252"/>
      <c r="N10" s="251"/>
      <c r="O10" s="251"/>
      <c r="P10" s="251"/>
      <c r="Q10" s="252"/>
    </row>
    <row r="11" spans="2:17" ht="15" customHeight="1">
      <c r="B11" s="66"/>
      <c r="C11" s="228"/>
      <c r="D11" s="341"/>
      <c r="E11" s="254"/>
      <c r="F11" s="255"/>
      <c r="G11" s="256"/>
      <c r="H11" s="257"/>
      <c r="I11" s="255"/>
      <c r="J11" s="255"/>
      <c r="K11" s="255"/>
      <c r="L11" s="255"/>
      <c r="M11" s="256"/>
      <c r="N11" s="255"/>
      <c r="O11" s="255"/>
      <c r="P11" s="255"/>
      <c r="Q11" s="256"/>
    </row>
    <row r="12" spans="2:17" ht="15" customHeight="1">
      <c r="B12" s="66"/>
      <c r="C12" s="67" t="str">
        <f>+t_2</f>
        <v>2. Non-university postsecondary</v>
      </c>
      <c r="D12" s="341"/>
      <c r="E12" s="184">
        <v>0</v>
      </c>
      <c r="F12" s="185">
        <v>0</v>
      </c>
      <c r="G12" s="25">
        <v>0</v>
      </c>
      <c r="H12" s="185">
        <v>0</v>
      </c>
      <c r="I12" s="185">
        <v>0</v>
      </c>
      <c r="J12" s="185">
        <v>0</v>
      </c>
      <c r="K12" s="185">
        <v>0</v>
      </c>
      <c r="L12" s="185">
        <v>0</v>
      </c>
      <c r="M12" s="25">
        <v>0</v>
      </c>
      <c r="N12" s="185">
        <v>0</v>
      </c>
      <c r="O12" s="185">
        <v>0</v>
      </c>
      <c r="P12" s="185">
        <v>0</v>
      </c>
      <c r="Q12" s="25">
        <v>0</v>
      </c>
    </row>
    <row r="13" spans="2:17" ht="15" customHeight="1">
      <c r="B13" s="66"/>
      <c r="C13" s="229"/>
      <c r="D13" s="341"/>
      <c r="E13" s="258"/>
      <c r="F13" s="259"/>
      <c r="G13" s="260"/>
      <c r="H13" s="261"/>
      <c r="I13" s="259"/>
      <c r="J13" s="259"/>
      <c r="K13" s="259"/>
      <c r="L13" s="259"/>
      <c r="M13" s="260"/>
      <c r="N13" s="259"/>
      <c r="O13" s="259"/>
      <c r="P13" s="259"/>
      <c r="Q13" s="260"/>
    </row>
    <row r="14" spans="2:17" ht="15" customHeight="1">
      <c r="B14" s="66"/>
      <c r="C14" s="229"/>
      <c r="D14" s="341"/>
      <c r="E14" s="262"/>
      <c r="F14" s="263"/>
      <c r="G14" s="264"/>
      <c r="H14" s="265"/>
      <c r="I14" s="263"/>
      <c r="J14" s="263"/>
      <c r="K14" s="263"/>
      <c r="L14" s="263"/>
      <c r="M14" s="264"/>
      <c r="N14" s="263"/>
      <c r="O14" s="263"/>
      <c r="P14" s="263"/>
      <c r="Q14" s="264"/>
    </row>
    <row r="15" spans="2:17" ht="15" customHeight="1">
      <c r="B15" s="66"/>
      <c r="C15" s="230"/>
      <c r="D15" s="238"/>
      <c r="E15" s="262"/>
      <c r="F15" s="263"/>
      <c r="G15" s="264"/>
      <c r="H15" s="265"/>
      <c r="I15" s="263"/>
      <c r="J15" s="263"/>
      <c r="K15" s="263"/>
      <c r="L15" s="263"/>
      <c r="M15" s="264"/>
      <c r="N15" s="263"/>
      <c r="O15" s="263"/>
      <c r="P15" s="263"/>
      <c r="Q15" s="264"/>
    </row>
    <row r="16" spans="2:17" ht="15" customHeight="1">
      <c r="B16" s="34" t="str">
        <f>+ca_2</f>
        <v>B. Public Institutions</v>
      </c>
      <c r="C16" s="29"/>
      <c r="D16" s="270"/>
      <c r="E16" s="233">
        <v>19</v>
      </c>
      <c r="F16" s="193">
        <v>27</v>
      </c>
      <c r="G16" s="175">
        <v>28</v>
      </c>
      <c r="H16" s="193">
        <v>53</v>
      </c>
      <c r="I16" s="193">
        <v>53</v>
      </c>
      <c r="J16" s="193">
        <v>53</v>
      </c>
      <c r="K16" s="193">
        <v>53</v>
      </c>
      <c r="L16" s="193">
        <v>53</v>
      </c>
      <c r="M16" s="193">
        <v>53</v>
      </c>
      <c r="N16" s="193">
        <v>53</v>
      </c>
      <c r="O16" s="193">
        <v>94</v>
      </c>
      <c r="P16" s="193">
        <v>105</v>
      </c>
      <c r="Q16" s="193">
        <v>108</v>
      </c>
    </row>
    <row r="17" spans="2:17" ht="15" customHeight="1">
      <c r="B17" s="66"/>
      <c r="C17" s="67" t="str">
        <f>+t_1</f>
        <v>1. Universities</v>
      </c>
      <c r="D17" s="238"/>
      <c r="E17" s="233">
        <v>19</v>
      </c>
      <c r="F17" s="193">
        <v>27</v>
      </c>
      <c r="G17" s="175">
        <v>28</v>
      </c>
      <c r="H17" s="193">
        <v>53</v>
      </c>
      <c r="I17" s="193">
        <v>53</v>
      </c>
      <c r="J17" s="193">
        <v>53</v>
      </c>
      <c r="K17" s="193">
        <v>53</v>
      </c>
      <c r="L17" s="193">
        <v>53</v>
      </c>
      <c r="M17" s="193">
        <v>53</v>
      </c>
      <c r="N17" s="193">
        <v>53</v>
      </c>
      <c r="O17" s="193">
        <v>94</v>
      </c>
      <c r="P17" s="193">
        <v>105</v>
      </c>
      <c r="Q17" s="193">
        <v>108</v>
      </c>
    </row>
    <row r="18" spans="2:33" ht="15" customHeight="1">
      <c r="B18" s="66"/>
      <c r="C18" s="229"/>
      <c r="D18" s="238"/>
      <c r="E18" s="246"/>
      <c r="F18" s="247"/>
      <c r="G18" s="248"/>
      <c r="H18" s="249"/>
      <c r="I18" s="247"/>
      <c r="J18" s="247"/>
      <c r="K18" s="247"/>
      <c r="L18" s="247"/>
      <c r="M18" s="248"/>
      <c r="N18" s="247"/>
      <c r="O18" s="247"/>
      <c r="P18" s="247"/>
      <c r="Q18" s="248"/>
      <c r="S18" s="369"/>
      <c r="T18" s="369"/>
      <c r="U18" s="369"/>
      <c r="V18" s="369"/>
      <c r="W18" s="369"/>
      <c r="X18" s="369"/>
      <c r="Y18" s="369"/>
      <c r="Z18" s="369"/>
      <c r="AA18" s="369"/>
      <c r="AB18" s="369"/>
      <c r="AC18" s="369"/>
      <c r="AD18" s="369"/>
      <c r="AE18" s="369"/>
      <c r="AF18" s="369"/>
      <c r="AG18" s="369"/>
    </row>
    <row r="19" spans="2:33" ht="15" customHeight="1">
      <c r="B19" s="66"/>
      <c r="C19" s="230"/>
      <c r="D19" s="238"/>
      <c r="E19" s="250"/>
      <c r="F19" s="251"/>
      <c r="G19" s="252"/>
      <c r="H19" s="253"/>
      <c r="I19" s="251"/>
      <c r="J19" s="251"/>
      <c r="K19" s="251"/>
      <c r="L19" s="251"/>
      <c r="M19" s="252"/>
      <c r="N19" s="251"/>
      <c r="O19" s="251"/>
      <c r="P19" s="251"/>
      <c r="Q19" s="252"/>
      <c r="S19" s="369"/>
      <c r="T19" s="369"/>
      <c r="U19" s="369"/>
      <c r="V19" s="369"/>
      <c r="W19" s="369"/>
      <c r="X19" s="369"/>
      <c r="Y19" s="369"/>
      <c r="Z19" s="369"/>
      <c r="AA19" s="369"/>
      <c r="AB19" s="369"/>
      <c r="AC19" s="369"/>
      <c r="AD19" s="369"/>
      <c r="AE19" s="369"/>
      <c r="AF19" s="369"/>
      <c r="AG19" s="369"/>
    </row>
    <row r="20" spans="2:33" ht="15" customHeight="1">
      <c r="B20" s="66"/>
      <c r="C20" s="230"/>
      <c r="D20" s="238"/>
      <c r="E20" s="254"/>
      <c r="F20" s="255"/>
      <c r="G20" s="256"/>
      <c r="H20" s="257"/>
      <c r="I20" s="255"/>
      <c r="J20" s="255"/>
      <c r="K20" s="255"/>
      <c r="L20" s="255"/>
      <c r="M20" s="256"/>
      <c r="N20" s="255"/>
      <c r="O20" s="255"/>
      <c r="P20" s="255"/>
      <c r="Q20" s="256"/>
      <c r="S20" s="369"/>
      <c r="T20" s="369"/>
      <c r="U20" s="369"/>
      <c r="V20" s="369"/>
      <c r="W20" s="369"/>
      <c r="X20" s="369"/>
      <c r="Y20" s="369"/>
      <c r="Z20" s="369"/>
      <c r="AA20" s="369"/>
      <c r="AB20" s="369"/>
      <c r="AC20" s="369"/>
      <c r="AD20" s="369"/>
      <c r="AE20" s="369"/>
      <c r="AF20" s="369"/>
      <c r="AG20" s="369"/>
    </row>
    <row r="21" spans="2:33" ht="15" customHeight="1">
      <c r="B21" s="66"/>
      <c r="C21" s="67" t="str">
        <f>+t_2</f>
        <v>2. Non-university postsecondary</v>
      </c>
      <c r="D21" s="238"/>
      <c r="E21" s="184">
        <v>0</v>
      </c>
      <c r="F21" s="185">
        <v>0</v>
      </c>
      <c r="G21" s="25">
        <v>0</v>
      </c>
      <c r="H21" s="185">
        <v>0</v>
      </c>
      <c r="I21" s="185">
        <v>0</v>
      </c>
      <c r="J21" s="185">
        <v>0</v>
      </c>
      <c r="K21" s="185">
        <v>0</v>
      </c>
      <c r="L21" s="185">
        <v>0</v>
      </c>
      <c r="M21" s="25">
        <v>0</v>
      </c>
      <c r="N21" s="185">
        <v>0</v>
      </c>
      <c r="O21" s="185">
        <v>0</v>
      </c>
      <c r="P21" s="185">
        <v>0</v>
      </c>
      <c r="Q21" s="25">
        <v>0</v>
      </c>
      <c r="S21" s="369"/>
      <c r="T21" s="369"/>
      <c r="U21" s="369"/>
      <c r="V21" s="369"/>
      <c r="W21" s="369"/>
      <c r="X21" s="369"/>
      <c r="Y21" s="369"/>
      <c r="Z21" s="369"/>
      <c r="AA21" s="369"/>
      <c r="AB21" s="369"/>
      <c r="AC21" s="369"/>
      <c r="AD21" s="369"/>
      <c r="AE21" s="369"/>
      <c r="AF21" s="369"/>
      <c r="AG21" s="369"/>
    </row>
    <row r="22" spans="2:33" ht="15" customHeight="1">
      <c r="B22" s="66"/>
      <c r="C22" s="229"/>
      <c r="D22" s="238"/>
      <c r="E22" s="258"/>
      <c r="F22" s="259"/>
      <c r="G22" s="260"/>
      <c r="H22" s="261"/>
      <c r="I22" s="259"/>
      <c r="J22" s="259"/>
      <c r="K22" s="259"/>
      <c r="L22" s="259"/>
      <c r="M22" s="260"/>
      <c r="N22" s="259"/>
      <c r="O22" s="259"/>
      <c r="P22" s="259"/>
      <c r="Q22" s="260"/>
      <c r="S22" s="369"/>
      <c r="T22" s="369"/>
      <c r="U22" s="369"/>
      <c r="V22" s="369"/>
      <c r="W22" s="369"/>
      <c r="X22" s="369"/>
      <c r="Y22" s="369"/>
      <c r="Z22" s="369"/>
      <c r="AA22" s="369"/>
      <c r="AB22" s="369"/>
      <c r="AC22" s="369"/>
      <c r="AD22" s="369"/>
      <c r="AE22" s="369"/>
      <c r="AF22" s="369"/>
      <c r="AG22" s="369"/>
    </row>
    <row r="23" spans="2:33" ht="15" customHeight="1">
      <c r="B23" s="66"/>
      <c r="C23" s="230"/>
      <c r="D23" s="238"/>
      <c r="E23" s="262"/>
      <c r="F23" s="263"/>
      <c r="G23" s="264"/>
      <c r="H23" s="265"/>
      <c r="I23" s="263"/>
      <c r="J23" s="263"/>
      <c r="K23" s="263"/>
      <c r="L23" s="263"/>
      <c r="M23" s="264"/>
      <c r="N23" s="263"/>
      <c r="O23" s="263"/>
      <c r="P23" s="263"/>
      <c r="Q23" s="264"/>
      <c r="S23" s="369"/>
      <c r="T23" s="36"/>
      <c r="U23" s="36"/>
      <c r="V23" s="36"/>
      <c r="W23" s="36"/>
      <c r="X23" s="36"/>
      <c r="Y23" s="36"/>
      <c r="Z23" s="36"/>
      <c r="AA23" s="36"/>
      <c r="AB23" s="36"/>
      <c r="AC23" s="36"/>
      <c r="AD23" s="36"/>
      <c r="AE23" s="36"/>
      <c r="AF23" s="36"/>
      <c r="AG23" s="369"/>
    </row>
    <row r="24" spans="2:33" ht="15" customHeight="1">
      <c r="B24" s="66"/>
      <c r="C24" s="230"/>
      <c r="D24" s="238"/>
      <c r="E24" s="262"/>
      <c r="F24" s="263"/>
      <c r="G24" s="264"/>
      <c r="H24" s="265"/>
      <c r="I24" s="263"/>
      <c r="J24" s="263"/>
      <c r="K24" s="263"/>
      <c r="L24" s="263"/>
      <c r="M24" s="264"/>
      <c r="N24" s="263"/>
      <c r="O24" s="263"/>
      <c r="P24" s="263"/>
      <c r="Q24" s="264"/>
      <c r="S24" s="369"/>
      <c r="T24" s="369"/>
      <c r="U24" s="369"/>
      <c r="V24" s="369"/>
      <c r="W24" s="369"/>
      <c r="X24" s="369"/>
      <c r="Y24" s="369"/>
      <c r="Z24" s="369"/>
      <c r="AA24" s="369"/>
      <c r="AB24" s="369"/>
      <c r="AC24" s="369"/>
      <c r="AD24" s="369"/>
      <c r="AE24" s="369"/>
      <c r="AF24" s="369"/>
      <c r="AG24" s="369"/>
    </row>
    <row r="25" spans="2:33" ht="15" customHeight="1">
      <c r="B25" s="172" t="str">
        <f>+ca_3</f>
        <v>C.Total (private and public) </v>
      </c>
      <c r="C25" s="173"/>
      <c r="D25" s="271"/>
      <c r="E25" s="231">
        <f aca="true" t="shared" si="0" ref="E25:Q25">SUM(E7+E16)</f>
        <v>19</v>
      </c>
      <c r="F25" s="231">
        <f t="shared" si="0"/>
        <v>28</v>
      </c>
      <c r="G25" s="231">
        <f t="shared" si="0"/>
        <v>29</v>
      </c>
      <c r="H25" s="231">
        <f t="shared" si="0"/>
        <v>56</v>
      </c>
      <c r="I25" s="231">
        <f t="shared" si="0"/>
        <v>60</v>
      </c>
      <c r="J25" s="231">
        <f t="shared" si="0"/>
        <v>67</v>
      </c>
      <c r="K25" s="231">
        <f t="shared" si="0"/>
        <v>68</v>
      </c>
      <c r="L25" s="231">
        <f t="shared" si="0"/>
        <v>71</v>
      </c>
      <c r="M25" s="231">
        <f t="shared" si="0"/>
        <v>71</v>
      </c>
      <c r="N25" s="231">
        <f t="shared" si="0"/>
        <v>77</v>
      </c>
      <c r="O25" s="231">
        <f t="shared" si="0"/>
        <v>139</v>
      </c>
      <c r="P25" s="231">
        <f t="shared" si="0"/>
        <v>173</v>
      </c>
      <c r="Q25" s="368">
        <f t="shared" si="0"/>
        <v>169</v>
      </c>
      <c r="S25" s="369"/>
      <c r="T25" s="369"/>
      <c r="U25" s="369"/>
      <c r="V25" s="369"/>
      <c r="W25" s="369"/>
      <c r="X25" s="369"/>
      <c r="Y25" s="369"/>
      <c r="Z25" s="369"/>
      <c r="AA25" s="369"/>
      <c r="AB25" s="369"/>
      <c r="AC25" s="369"/>
      <c r="AD25" s="369"/>
      <c r="AE25" s="369"/>
      <c r="AF25" s="369"/>
      <c r="AG25" s="369"/>
    </row>
    <row r="26" spans="2:33" ht="15" customHeight="1">
      <c r="B26" s="176"/>
      <c r="C26" s="177" t="str">
        <f>+t_1</f>
        <v>1. Universities</v>
      </c>
      <c r="D26" s="272"/>
      <c r="E26" s="234">
        <v>19</v>
      </c>
      <c r="F26" s="179">
        <v>28</v>
      </c>
      <c r="G26" s="180">
        <v>29</v>
      </c>
      <c r="H26" s="179">
        <v>56</v>
      </c>
      <c r="I26" s="179">
        <v>60</v>
      </c>
      <c r="J26" s="179">
        <v>67</v>
      </c>
      <c r="K26" s="179">
        <v>68</v>
      </c>
      <c r="L26" s="179">
        <v>71</v>
      </c>
      <c r="M26" s="180">
        <v>71</v>
      </c>
      <c r="N26" s="179">
        <v>77</v>
      </c>
      <c r="O26" s="179">
        <v>139</v>
      </c>
      <c r="P26" s="179">
        <v>173</v>
      </c>
      <c r="Q26" s="180">
        <v>169</v>
      </c>
      <c r="S26" s="369"/>
      <c r="T26" s="369"/>
      <c r="U26" s="369"/>
      <c r="V26" s="369"/>
      <c r="W26" s="369"/>
      <c r="X26" s="369"/>
      <c r="Y26" s="369"/>
      <c r="Z26" s="369"/>
      <c r="AA26" s="369"/>
      <c r="AB26" s="369"/>
      <c r="AC26" s="369"/>
      <c r="AD26" s="369"/>
      <c r="AE26" s="369"/>
      <c r="AF26" s="369"/>
      <c r="AG26" s="369"/>
    </row>
    <row r="27" spans="2:17" ht="15" customHeight="1">
      <c r="B27" s="66"/>
      <c r="C27" s="67"/>
      <c r="D27" s="238"/>
      <c r="E27" s="235"/>
      <c r="F27" s="68"/>
      <c r="G27" s="104"/>
      <c r="H27" s="68"/>
      <c r="I27" s="68"/>
      <c r="J27" s="68"/>
      <c r="K27" s="68"/>
      <c r="L27" s="68"/>
      <c r="M27" s="68"/>
      <c r="N27" s="68"/>
      <c r="O27" s="68"/>
      <c r="P27" s="68"/>
      <c r="Q27" s="68"/>
    </row>
    <row r="28" spans="2:17" ht="15" customHeight="1">
      <c r="B28" s="66"/>
      <c r="C28" s="67"/>
      <c r="D28" s="238"/>
      <c r="E28" s="235"/>
      <c r="F28" s="68"/>
      <c r="G28" s="104"/>
      <c r="H28" s="68"/>
      <c r="I28" s="68"/>
      <c r="J28" s="68"/>
      <c r="K28" s="68"/>
      <c r="L28" s="68"/>
      <c r="M28" s="68"/>
      <c r="N28" s="68"/>
      <c r="O28" s="68"/>
      <c r="P28" s="68"/>
      <c r="Q28" s="68"/>
    </row>
    <row r="29" spans="2:17" ht="15" customHeight="1">
      <c r="B29" s="66"/>
      <c r="C29" s="67"/>
      <c r="D29" s="238"/>
      <c r="E29" s="235"/>
      <c r="F29" s="68"/>
      <c r="G29" s="104"/>
      <c r="H29" s="68"/>
      <c r="I29" s="68"/>
      <c r="J29" s="68"/>
      <c r="K29" s="68"/>
      <c r="L29" s="68"/>
      <c r="M29" s="68"/>
      <c r="N29" s="68"/>
      <c r="O29" s="68"/>
      <c r="P29" s="68"/>
      <c r="Q29" s="68"/>
    </row>
    <row r="30" spans="2:17" ht="15" customHeight="1">
      <c r="B30" s="66"/>
      <c r="C30" s="67" t="str">
        <f>+t_2</f>
        <v>2. Non-university postsecondary</v>
      </c>
      <c r="D30" s="238"/>
      <c r="E30" s="236">
        <v>0</v>
      </c>
      <c r="F30" s="69">
        <v>0</v>
      </c>
      <c r="G30" s="97">
        <v>0</v>
      </c>
      <c r="H30" s="69">
        <v>0</v>
      </c>
      <c r="I30" s="69">
        <v>0</v>
      </c>
      <c r="J30" s="69">
        <v>0</v>
      </c>
      <c r="K30" s="69">
        <v>0</v>
      </c>
      <c r="L30" s="69">
        <v>0</v>
      </c>
      <c r="M30" s="97">
        <v>0</v>
      </c>
      <c r="N30" s="69">
        <v>0</v>
      </c>
      <c r="O30" s="69">
        <v>0</v>
      </c>
      <c r="P30" s="69">
        <v>0</v>
      </c>
      <c r="Q30" s="97">
        <v>0</v>
      </c>
    </row>
    <row r="31" spans="2:17" ht="15" customHeight="1">
      <c r="B31" s="66"/>
      <c r="C31" s="178"/>
      <c r="D31" s="238"/>
      <c r="E31" s="236"/>
      <c r="F31" s="88"/>
      <c r="G31" s="98"/>
      <c r="H31" s="88"/>
      <c r="I31" s="88"/>
      <c r="J31" s="88"/>
      <c r="K31" s="88"/>
      <c r="L31" s="88"/>
      <c r="M31" s="98"/>
      <c r="N31" s="88"/>
      <c r="O31" s="88"/>
      <c r="P31" s="88"/>
      <c r="Q31" s="98"/>
    </row>
    <row r="32" spans="2:17" ht="15" customHeight="1">
      <c r="B32" s="66"/>
      <c r="C32" s="178"/>
      <c r="D32" s="238"/>
      <c r="E32" s="236"/>
      <c r="F32" s="88"/>
      <c r="G32" s="98"/>
      <c r="H32" s="88"/>
      <c r="I32" s="88"/>
      <c r="J32" s="88"/>
      <c r="K32" s="88"/>
      <c r="L32" s="88"/>
      <c r="M32" s="98"/>
      <c r="N32" s="88"/>
      <c r="O32" s="88"/>
      <c r="P32" s="88"/>
      <c r="Q32" s="98"/>
    </row>
    <row r="33" spans="2:17" ht="15" customHeight="1">
      <c r="B33" s="58"/>
      <c r="C33" s="218"/>
      <c r="D33" s="269"/>
      <c r="E33" s="237"/>
      <c r="F33" s="72"/>
      <c r="G33" s="99"/>
      <c r="H33" s="219"/>
      <c r="I33" s="219"/>
      <c r="J33" s="219"/>
      <c r="K33" s="219"/>
      <c r="L33" s="219"/>
      <c r="M33" s="220"/>
      <c r="N33" s="219"/>
      <c r="O33" s="219"/>
      <c r="P33" s="219"/>
      <c r="Q33" s="220"/>
    </row>
    <row r="34" spans="14:17" ht="9.75">
      <c r="N34" s="7"/>
      <c r="O34" s="7"/>
      <c r="P34" s="7"/>
      <c r="Q34" s="7"/>
    </row>
    <row r="35" spans="14:17" ht="9.75">
      <c r="N35" s="7"/>
      <c r="O35" s="7"/>
      <c r="P35" s="7"/>
      <c r="Q35" s="7"/>
    </row>
    <row r="36" spans="2:17" ht="15" customHeight="1">
      <c r="B36" s="100" t="s">
        <v>127</v>
      </c>
      <c r="C36" s="158"/>
      <c r="D36" s="339"/>
      <c r="E36" s="102">
        <v>1980</v>
      </c>
      <c r="F36" s="102">
        <v>1985</v>
      </c>
      <c r="G36" s="102">
        <v>1990</v>
      </c>
      <c r="H36" s="102">
        <v>1995</v>
      </c>
      <c r="I36" s="102">
        <v>1996</v>
      </c>
      <c r="J36" s="102">
        <v>1997</v>
      </c>
      <c r="K36" s="102">
        <v>1998</v>
      </c>
      <c r="L36" s="102">
        <v>1999</v>
      </c>
      <c r="M36" s="103">
        <v>2000</v>
      </c>
      <c r="N36" s="102">
        <v>2005</v>
      </c>
      <c r="O36" s="102">
        <v>2010</v>
      </c>
      <c r="P36" s="102">
        <v>2015</v>
      </c>
      <c r="Q36" s="103">
        <v>2016</v>
      </c>
    </row>
    <row r="37" spans="2:17" ht="33" customHeight="1">
      <c r="B37" s="66">
        <v>1</v>
      </c>
      <c r="C37" s="157" t="s">
        <v>93</v>
      </c>
      <c r="D37" s="201"/>
      <c r="E37" s="188">
        <f aca="true" t="shared" si="1" ref="E37:M37">+IF(E25=0,"-",E7/E25)</f>
        <v>0</v>
      </c>
      <c r="F37" s="19">
        <f aca="true" t="shared" si="2" ref="F37:M38">+IF(F6=0,"-",F7/F6)</f>
        <v>0.0005037783375314861</v>
      </c>
      <c r="G37" s="19">
        <f t="shared" si="2"/>
        <v>0.0005025125628140704</v>
      </c>
      <c r="H37" s="188">
        <f t="shared" si="1"/>
        <v>0.05357142857142857</v>
      </c>
      <c r="I37" s="188">
        <f t="shared" si="1"/>
        <v>0.11666666666666667</v>
      </c>
      <c r="J37" s="188">
        <f t="shared" si="1"/>
        <v>0.208955223880597</v>
      </c>
      <c r="K37" s="188">
        <f t="shared" si="1"/>
        <v>0.22058823529411764</v>
      </c>
      <c r="L37" s="188">
        <f t="shared" si="1"/>
        <v>0.2535211267605634</v>
      </c>
      <c r="M37" s="189">
        <f t="shared" si="1"/>
        <v>0.2535211267605634</v>
      </c>
      <c r="N37" s="188">
        <f>+IF(N25=0,"-",N7/N25)</f>
        <v>0.3116883116883117</v>
      </c>
      <c r="O37" s="188">
        <f>+IF(O25=0,"-",O7/O25)</f>
        <v>0.3237410071942446</v>
      </c>
      <c r="P37" s="188">
        <f>+IF(P25=0,"-",P7/P25)</f>
        <v>0.3930635838150289</v>
      </c>
      <c r="Q37" s="189">
        <f>+IF(Q25=0,"-",Q7/Q25)</f>
        <v>0.3609467455621302</v>
      </c>
    </row>
    <row r="38" spans="2:17" ht="33" customHeight="1">
      <c r="B38" s="66">
        <v>2</v>
      </c>
      <c r="C38" s="155" t="s">
        <v>94</v>
      </c>
      <c r="D38" s="202"/>
      <c r="E38" s="19" t="str">
        <f>+IF(E7=0,"-",E8/E7)</f>
        <v>-</v>
      </c>
      <c r="F38" s="19">
        <f t="shared" si="2"/>
        <v>1</v>
      </c>
      <c r="G38" s="19">
        <f t="shared" si="2"/>
        <v>1</v>
      </c>
      <c r="H38" s="19">
        <f t="shared" si="2"/>
        <v>1</v>
      </c>
      <c r="I38" s="19">
        <f t="shared" si="2"/>
        <v>1</v>
      </c>
      <c r="J38" s="19">
        <f t="shared" si="2"/>
        <v>1</v>
      </c>
      <c r="K38" s="19">
        <f t="shared" si="2"/>
        <v>1</v>
      </c>
      <c r="L38" s="19">
        <f t="shared" si="2"/>
        <v>1</v>
      </c>
      <c r="M38" s="26">
        <f t="shared" si="2"/>
        <v>1</v>
      </c>
      <c r="N38" s="19">
        <f>+IF(N7=0,"-",N8/N7)</f>
        <v>1</v>
      </c>
      <c r="O38" s="19">
        <f>+IF(O7=0,"-",O8/O7)</f>
        <v>1</v>
      </c>
      <c r="P38" s="19">
        <f>+IF(P7=0,"-",P8/P7)</f>
        <v>1</v>
      </c>
      <c r="Q38" s="26">
        <f>+IF(Q7=0,"-",Q8/Q7)</f>
        <v>1</v>
      </c>
    </row>
    <row r="39" spans="2:17" ht="33" customHeight="1">
      <c r="B39" s="70">
        <v>3</v>
      </c>
      <c r="C39" s="156" t="s">
        <v>151</v>
      </c>
      <c r="D39" s="203"/>
      <c r="E39" s="190">
        <f aca="true" t="shared" si="3" ref="E39:M39">IF((E8+E17)=0,"-",+E8/(E8+E17))</f>
        <v>0</v>
      </c>
      <c r="F39" s="190">
        <f t="shared" si="3"/>
        <v>0.03571428571428571</v>
      </c>
      <c r="G39" s="190">
        <f t="shared" si="3"/>
        <v>0.034482758620689655</v>
      </c>
      <c r="H39" s="190">
        <f t="shared" si="3"/>
        <v>0.05357142857142857</v>
      </c>
      <c r="I39" s="190">
        <f t="shared" si="3"/>
        <v>0.11666666666666667</v>
      </c>
      <c r="J39" s="190">
        <f t="shared" si="3"/>
        <v>0.208955223880597</v>
      </c>
      <c r="K39" s="190">
        <f t="shared" si="3"/>
        <v>0.22058823529411764</v>
      </c>
      <c r="L39" s="190">
        <f t="shared" si="3"/>
        <v>0.2535211267605634</v>
      </c>
      <c r="M39" s="191">
        <f t="shared" si="3"/>
        <v>0.2535211267605634</v>
      </c>
      <c r="N39" s="190">
        <f>IF((N8+N17)=0,"-",+N8/(N8+N17))</f>
        <v>0.3116883116883117</v>
      </c>
      <c r="O39" s="190">
        <f>IF((O8+O17)=0,"-",+O8/(O8+O17))</f>
        <v>0.3237410071942446</v>
      </c>
      <c r="P39" s="190">
        <f>IF((P8+P17)=0,"-",+P8/(P8+P17))</f>
        <v>0.3930635838150289</v>
      </c>
      <c r="Q39" s="191">
        <f>IF((Q8+Q17)=0,"-",+Q8/(Q8+Q17))</f>
        <v>0.3609467455621302</v>
      </c>
    </row>
    <row r="40" spans="1:2" ht="13.5">
      <c r="A40" s="2"/>
      <c r="B40" s="11"/>
    </row>
    <row r="41" ht="12">
      <c r="B41" s="388" t="s">
        <v>295</v>
      </c>
    </row>
    <row r="43" spans="2:13" ht="9.75">
      <c r="B43" s="244" t="s">
        <v>95</v>
      </c>
      <c r="C43" s="80"/>
      <c r="D43" s="81"/>
      <c r="E43" s="81"/>
      <c r="F43" s="81"/>
      <c r="G43" s="81"/>
      <c r="H43" s="81"/>
      <c r="I43" s="81"/>
      <c r="J43" s="81"/>
      <c r="K43" s="81"/>
      <c r="L43" s="81"/>
      <c r="M43" s="82"/>
    </row>
    <row r="44" spans="2:13" ht="12" customHeight="1">
      <c r="B44" s="84" t="s">
        <v>96</v>
      </c>
      <c r="C44" s="85" t="s">
        <v>97</v>
      </c>
      <c r="D44" s="86"/>
      <c r="E44" s="86"/>
      <c r="F44" s="86"/>
      <c r="G44" s="86"/>
      <c r="H44" s="86"/>
      <c r="I44" s="86"/>
      <c r="J44" s="86"/>
      <c r="K44" s="86"/>
      <c r="L44" s="86"/>
      <c r="M44" s="87"/>
    </row>
    <row r="45" spans="2:15" s="239" customFormat="1" ht="24.75" customHeight="1">
      <c r="B45" s="438">
        <v>1</v>
      </c>
      <c r="C45" s="428"/>
      <c r="D45" s="429"/>
      <c r="E45" s="429"/>
      <c r="F45" s="429"/>
      <c r="G45" s="429"/>
      <c r="H45" s="429"/>
      <c r="I45" s="429"/>
      <c r="J45" s="429"/>
      <c r="K45" s="429"/>
      <c r="L45" s="429"/>
      <c r="M45" s="430"/>
      <c r="N45" s="241"/>
      <c r="O45" s="241"/>
    </row>
    <row r="46" spans="2:15" s="239" customFormat="1" ht="124.5" customHeight="1">
      <c r="B46" s="447">
        <v>2</v>
      </c>
      <c r="C46" s="448"/>
      <c r="D46" s="449"/>
      <c r="E46" s="449"/>
      <c r="F46" s="449"/>
      <c r="G46" s="449"/>
      <c r="H46" s="449"/>
      <c r="I46" s="449"/>
      <c r="J46" s="449"/>
      <c r="K46" s="449"/>
      <c r="L46" s="449"/>
      <c r="M46" s="450"/>
      <c r="N46" s="241"/>
      <c r="O46" s="241"/>
    </row>
    <row r="47" spans="2:15" s="239" customFormat="1" ht="21.75" customHeight="1">
      <c r="B47" s="447">
        <v>3</v>
      </c>
      <c r="C47" s="448"/>
      <c r="D47" s="451"/>
      <c r="E47" s="451"/>
      <c r="F47" s="451"/>
      <c r="G47" s="451"/>
      <c r="H47" s="451"/>
      <c r="I47" s="451"/>
      <c r="J47" s="451"/>
      <c r="K47" s="451"/>
      <c r="L47" s="451"/>
      <c r="M47" s="452"/>
      <c r="N47" s="241"/>
      <c r="O47" s="241"/>
    </row>
    <row r="48" spans="2:15" s="239" customFormat="1" ht="21.75" customHeight="1">
      <c r="B48" s="342"/>
      <c r="C48" s="431"/>
      <c r="D48" s="432"/>
      <c r="E48" s="432"/>
      <c r="F48" s="432"/>
      <c r="G48" s="432"/>
      <c r="H48" s="432"/>
      <c r="I48" s="432"/>
      <c r="J48" s="432"/>
      <c r="K48" s="432"/>
      <c r="L48" s="432"/>
      <c r="M48" s="432"/>
      <c r="N48" s="241"/>
      <c r="O48" s="241"/>
    </row>
    <row r="49" spans="2:15" s="239" customFormat="1" ht="18" customHeight="1">
      <c r="B49" s="342"/>
      <c r="N49" s="241"/>
      <c r="O49" s="241"/>
    </row>
  </sheetData>
  <sheetProtection/>
  <mergeCells count="3">
    <mergeCell ref="C45:M45"/>
    <mergeCell ref="C46:M46"/>
    <mergeCell ref="C47:M47"/>
  </mergeCells>
  <hyperlinks>
    <hyperlink ref="B41" location="'List of private institutions'!A1" display="List of private institutions, as of 2000"/>
  </hyperlinks>
  <printOptions/>
  <pageMargins left="0.75" right="0.75" top="1" bottom="1" header="0" footer="0"/>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dimension ref="A3:S317"/>
  <sheetViews>
    <sheetView showGridLines="0" zoomScalePageLayoutView="0" workbookViewId="0" topLeftCell="A1">
      <selection activeCell="C14" sqref="C14"/>
    </sheetView>
  </sheetViews>
  <sheetFormatPr defaultColWidth="11.421875" defaultRowHeight="12.75"/>
  <cols>
    <col min="1" max="1" width="1.8515625" style="2" customWidth="1"/>
    <col min="2" max="2" width="6.421875" style="2" customWidth="1"/>
    <col min="3" max="3" width="29.7109375" style="2" customWidth="1"/>
    <col min="4" max="4" width="6.00390625" style="210" customWidth="1"/>
    <col min="5" max="6" width="8.7109375" style="2" customWidth="1"/>
    <col min="7" max="8" width="10.140625" style="2" customWidth="1"/>
    <col min="9" max="15" width="10.140625" style="0" customWidth="1"/>
    <col min="16" max="16" width="11.00390625" style="0" customWidth="1"/>
    <col min="17" max="17" width="10.140625" style="0" customWidth="1"/>
  </cols>
  <sheetData>
    <row r="3" spans="2:17" ht="15">
      <c r="B3" s="59" t="str">
        <f>+Index!B9</f>
        <v>II.1. Enrollments by type of institution</v>
      </c>
      <c r="C3" s="60"/>
      <c r="D3" s="61"/>
      <c r="E3" s="61"/>
      <c r="F3" s="61"/>
      <c r="G3" s="61"/>
      <c r="H3" s="61"/>
      <c r="I3" s="61"/>
      <c r="J3" s="61"/>
      <c r="K3" s="61"/>
      <c r="L3" s="61"/>
      <c r="M3" s="62"/>
      <c r="N3" s="61"/>
      <c r="O3" s="61"/>
      <c r="P3" s="61"/>
      <c r="Q3" s="62"/>
    </row>
    <row r="4" spans="2:17" ht="13.5">
      <c r="B4" s="6"/>
      <c r="C4" s="6"/>
      <c r="D4" s="7"/>
      <c r="E4" s="7"/>
      <c r="F4" s="7"/>
      <c r="G4" s="7"/>
      <c r="H4" s="7"/>
      <c r="I4" s="7"/>
      <c r="J4" s="7"/>
      <c r="K4" s="7"/>
      <c r="L4" s="7"/>
      <c r="M4" s="7"/>
      <c r="N4" s="7"/>
      <c r="O4" s="7"/>
      <c r="P4" s="7"/>
      <c r="Q4" s="7"/>
    </row>
    <row r="5" spans="2:17" ht="13.5" thickBot="1">
      <c r="B5" s="20" t="s">
        <v>61</v>
      </c>
      <c r="C5" s="27"/>
      <c r="D5" s="195" t="s">
        <v>92</v>
      </c>
      <c r="E5" s="21">
        <v>1980</v>
      </c>
      <c r="F5" s="21">
        <v>1985</v>
      </c>
      <c r="G5" s="21">
        <v>1990</v>
      </c>
      <c r="H5" s="21">
        <v>1995</v>
      </c>
      <c r="I5" s="21">
        <v>1996</v>
      </c>
      <c r="J5" s="21">
        <v>1997</v>
      </c>
      <c r="K5" s="21">
        <v>1998</v>
      </c>
      <c r="L5" s="21">
        <v>1999</v>
      </c>
      <c r="M5" s="22">
        <v>2000</v>
      </c>
      <c r="N5" s="21">
        <v>2005</v>
      </c>
      <c r="O5" s="21">
        <v>2010</v>
      </c>
      <c r="P5" s="21">
        <v>2015</v>
      </c>
      <c r="Q5" s="22">
        <v>2016</v>
      </c>
    </row>
    <row r="6" spans="1:17" s="139" customFormat="1" ht="13.5">
      <c r="A6" s="3"/>
      <c r="B6" s="33" t="str">
        <f>+ca_1</f>
        <v>A. Private Institutions</v>
      </c>
      <c r="C6" s="28"/>
      <c r="D6" s="273"/>
      <c r="E6" s="280">
        <v>0</v>
      </c>
      <c r="F6" s="280">
        <v>386</v>
      </c>
      <c r="G6" s="280">
        <v>6208</v>
      </c>
      <c r="H6" s="280">
        <v>9852</v>
      </c>
      <c r="I6" s="280">
        <v>13598</v>
      </c>
      <c r="J6" s="280">
        <v>21267</v>
      </c>
      <c r="K6" s="280">
        <v>29360</v>
      </c>
      <c r="L6" s="280">
        <v>39243</v>
      </c>
      <c r="M6" s="164">
        <v>50545</v>
      </c>
      <c r="N6" s="280">
        <v>107993</v>
      </c>
      <c r="O6" s="280">
        <v>190365</v>
      </c>
      <c r="P6" s="280">
        <v>534177</v>
      </c>
      <c r="Q6" s="281">
        <v>554218</v>
      </c>
    </row>
    <row r="7" spans="2:17" ht="13.5">
      <c r="B7" s="66"/>
      <c r="C7" s="67" t="str">
        <f>+t_1</f>
        <v>1. Universities</v>
      </c>
      <c r="D7" s="274"/>
      <c r="E7" s="163">
        <v>0</v>
      </c>
      <c r="F7" s="223">
        <v>386</v>
      </c>
      <c r="G7" s="223">
        <v>6208</v>
      </c>
      <c r="H7" s="223">
        <v>9852</v>
      </c>
      <c r="I7" s="223">
        <v>13598</v>
      </c>
      <c r="J7" s="223">
        <v>21267</v>
      </c>
      <c r="K7" s="223">
        <v>29360</v>
      </c>
      <c r="L7" s="223">
        <v>39243</v>
      </c>
      <c r="M7" s="223">
        <v>50545</v>
      </c>
      <c r="N7" s="223">
        <v>107993</v>
      </c>
      <c r="O7" s="223">
        <v>190365</v>
      </c>
      <c r="P7" s="223">
        <v>534177</v>
      </c>
      <c r="Q7" s="223">
        <v>554218</v>
      </c>
    </row>
    <row r="8" spans="1:17" s="351" customFormat="1" ht="14.25">
      <c r="A8" s="2"/>
      <c r="B8" s="66"/>
      <c r="C8" s="347">
        <f>+'I. Institutions'!C9</f>
        <v>0</v>
      </c>
      <c r="D8" s="341"/>
      <c r="E8" s="348"/>
      <c r="F8" s="349"/>
      <c r="G8" s="349"/>
      <c r="H8" s="349"/>
      <c r="I8" s="349"/>
      <c r="J8" s="349"/>
      <c r="K8" s="349"/>
      <c r="L8" s="349"/>
      <c r="M8" s="349"/>
      <c r="N8" s="349"/>
      <c r="O8" s="349"/>
      <c r="P8" s="349"/>
      <c r="Q8" s="350"/>
    </row>
    <row r="9" spans="1:17" s="351" customFormat="1" ht="14.25">
      <c r="A9" s="2"/>
      <c r="B9" s="66"/>
      <c r="C9" s="347">
        <f>+'I. Institutions'!C10</f>
        <v>0</v>
      </c>
      <c r="D9" s="341"/>
      <c r="E9" s="352"/>
      <c r="F9" s="353"/>
      <c r="G9" s="353"/>
      <c r="H9" s="353"/>
      <c r="I9" s="353"/>
      <c r="J9" s="353"/>
      <c r="K9" s="353"/>
      <c r="L9" s="353"/>
      <c r="M9" s="353"/>
      <c r="N9" s="353"/>
      <c r="O9" s="353"/>
      <c r="P9" s="353"/>
      <c r="Q9" s="354"/>
    </row>
    <row r="10" spans="1:17" s="351" customFormat="1" ht="14.25">
      <c r="A10" s="2"/>
      <c r="B10" s="66"/>
      <c r="C10" s="347">
        <f>+'I. Institutions'!C11</f>
        <v>0</v>
      </c>
      <c r="D10" s="341"/>
      <c r="E10" s="355"/>
      <c r="F10" s="356"/>
      <c r="G10" s="356"/>
      <c r="H10" s="356"/>
      <c r="I10" s="356"/>
      <c r="J10" s="356"/>
      <c r="K10" s="356"/>
      <c r="L10" s="356"/>
      <c r="M10" s="356"/>
      <c r="N10" s="356"/>
      <c r="O10" s="356"/>
      <c r="P10" s="356"/>
      <c r="Q10" s="357"/>
    </row>
    <row r="11" spans="1:17" s="351" customFormat="1" ht="14.25">
      <c r="A11" s="2"/>
      <c r="B11" s="66"/>
      <c r="C11" s="67" t="str">
        <f>+t_2</f>
        <v>2. Non-university postsecondary</v>
      </c>
      <c r="D11" s="341"/>
      <c r="E11" s="163"/>
      <c r="F11" s="164"/>
      <c r="G11" s="164"/>
      <c r="H11" s="164"/>
      <c r="I11" s="164"/>
      <c r="J11" s="164"/>
      <c r="K11" s="164"/>
      <c r="L11" s="164"/>
      <c r="M11" s="134"/>
      <c r="N11" s="164"/>
      <c r="O11" s="164"/>
      <c r="P11" s="164"/>
      <c r="Q11" s="134"/>
    </row>
    <row r="12" spans="1:17" s="351" customFormat="1" ht="14.25">
      <c r="A12" s="2"/>
      <c r="B12" s="66"/>
      <c r="C12" s="347">
        <f>+'I. Institutions'!C13</f>
        <v>0</v>
      </c>
      <c r="D12" s="341"/>
      <c r="E12" s="358"/>
      <c r="F12" s="166"/>
      <c r="G12" s="166"/>
      <c r="H12" s="166"/>
      <c r="I12" s="166"/>
      <c r="J12" s="166"/>
      <c r="K12" s="166"/>
      <c r="L12" s="166"/>
      <c r="M12" s="166"/>
      <c r="N12" s="166"/>
      <c r="O12" s="166"/>
      <c r="P12" s="166"/>
      <c r="Q12" s="359"/>
    </row>
    <row r="13" spans="1:17" s="351" customFormat="1" ht="14.25">
      <c r="A13" s="2"/>
      <c r="B13" s="66"/>
      <c r="C13" s="347">
        <f>+'I. Institutions'!C14</f>
        <v>0</v>
      </c>
      <c r="D13" s="341"/>
      <c r="E13" s="360"/>
      <c r="F13" s="125"/>
      <c r="G13" s="125"/>
      <c r="H13" s="125"/>
      <c r="I13" s="125"/>
      <c r="J13" s="125"/>
      <c r="K13" s="125"/>
      <c r="L13" s="125"/>
      <c r="M13" s="125"/>
      <c r="N13" s="125"/>
      <c r="O13" s="125"/>
      <c r="P13" s="125"/>
      <c r="Q13" s="126"/>
    </row>
    <row r="14" spans="1:17" s="139" customFormat="1" ht="13.5">
      <c r="A14" s="3"/>
      <c r="B14" s="66"/>
      <c r="C14" s="347">
        <f>+'I. Institutions'!C15</f>
        <v>0</v>
      </c>
      <c r="D14" s="274"/>
      <c r="E14" s="123"/>
      <c r="F14" s="125"/>
      <c r="G14" s="125"/>
      <c r="H14" s="125"/>
      <c r="I14" s="125"/>
      <c r="J14" s="125"/>
      <c r="K14" s="125"/>
      <c r="L14" s="125"/>
      <c r="M14" s="125"/>
      <c r="N14" s="125"/>
      <c r="O14" s="125"/>
      <c r="P14" s="125"/>
      <c r="Q14" s="126"/>
    </row>
    <row r="15" spans="1:17" s="351" customFormat="1" ht="13.5">
      <c r="A15" s="2"/>
      <c r="B15" s="34" t="str">
        <f>+ca_2</f>
        <v>B. Public Institutions</v>
      </c>
      <c r="C15" s="29"/>
      <c r="D15" s="275"/>
      <c r="E15" s="282">
        <v>237369</v>
      </c>
      <c r="F15" s="282">
        <v>464782</v>
      </c>
      <c r="G15" s="282">
        <v>726213</v>
      </c>
      <c r="H15" s="282">
        <v>1209851</v>
      </c>
      <c r="I15" s="282">
        <v>1270314</v>
      </c>
      <c r="J15" s="282">
        <v>1370197</v>
      </c>
      <c r="K15" s="282">
        <v>1416443</v>
      </c>
      <c r="L15" s="282">
        <v>1446095</v>
      </c>
      <c r="M15" s="134">
        <v>1536493</v>
      </c>
      <c r="N15" s="282">
        <v>2188013</v>
      </c>
      <c r="O15" s="282">
        <v>3571866</v>
      </c>
      <c r="P15" s="282">
        <v>6137014</v>
      </c>
      <c r="Q15" s="134">
        <v>6629961</v>
      </c>
    </row>
    <row r="16" spans="1:17" s="351" customFormat="1" ht="13.5">
      <c r="A16" s="2"/>
      <c r="B16" s="66"/>
      <c r="C16" s="67" t="str">
        <f>+t_1</f>
        <v>1. Universities</v>
      </c>
      <c r="D16" s="274"/>
      <c r="E16" s="282">
        <v>237369</v>
      </c>
      <c r="F16" s="282">
        <v>464782</v>
      </c>
      <c r="G16" s="282">
        <v>726213</v>
      </c>
      <c r="H16" s="282">
        <v>1209851</v>
      </c>
      <c r="I16" s="282">
        <v>1270314</v>
      </c>
      <c r="J16" s="282">
        <v>1370197</v>
      </c>
      <c r="K16" s="282">
        <v>1416443</v>
      </c>
      <c r="L16" s="282">
        <v>1446095</v>
      </c>
      <c r="M16" s="134">
        <v>1536493</v>
      </c>
      <c r="N16" s="282">
        <v>2188013</v>
      </c>
      <c r="O16" s="282">
        <v>3571866</v>
      </c>
      <c r="P16" s="282">
        <v>6137014</v>
      </c>
      <c r="Q16" s="134">
        <v>6629961</v>
      </c>
    </row>
    <row r="17" spans="1:17" s="351" customFormat="1" ht="13.5">
      <c r="A17" s="2"/>
      <c r="B17" s="66"/>
      <c r="C17" s="347">
        <f>+'I. Institutions'!C18</f>
        <v>0</v>
      </c>
      <c r="D17" s="274"/>
      <c r="E17" s="348"/>
      <c r="F17" s="349"/>
      <c r="G17" s="349"/>
      <c r="H17" s="349"/>
      <c r="I17" s="349"/>
      <c r="J17" s="349"/>
      <c r="K17" s="349"/>
      <c r="L17" s="349"/>
      <c r="M17" s="166"/>
      <c r="N17" s="349"/>
      <c r="O17" s="349"/>
      <c r="P17" s="349"/>
      <c r="Q17" s="350"/>
    </row>
    <row r="18" spans="1:17" s="351" customFormat="1" ht="13.5">
      <c r="A18" s="2"/>
      <c r="B18" s="66"/>
      <c r="C18" s="347">
        <f>+'I. Institutions'!C19</f>
        <v>0</v>
      </c>
      <c r="D18" s="274"/>
      <c r="E18" s="361"/>
      <c r="F18" s="353"/>
      <c r="G18" s="353"/>
      <c r="H18" s="353"/>
      <c r="I18" s="353"/>
      <c r="J18" s="353"/>
      <c r="K18" s="353"/>
      <c r="L18" s="353"/>
      <c r="M18" s="125"/>
      <c r="N18" s="353"/>
      <c r="O18" s="353"/>
      <c r="P18" s="353"/>
      <c r="Q18" s="354"/>
    </row>
    <row r="19" spans="1:17" s="351" customFormat="1" ht="13.5">
      <c r="A19" s="2"/>
      <c r="B19" s="66"/>
      <c r="C19" s="347">
        <f>+'I. Institutions'!C20</f>
        <v>0</v>
      </c>
      <c r="D19" s="274"/>
      <c r="E19" s="355"/>
      <c r="F19" s="356"/>
      <c r="G19" s="356"/>
      <c r="H19" s="356"/>
      <c r="I19" s="356"/>
      <c r="J19" s="356"/>
      <c r="K19" s="356"/>
      <c r="L19" s="356"/>
      <c r="M19" s="125"/>
      <c r="N19" s="356"/>
      <c r="O19" s="356"/>
      <c r="P19" s="356"/>
      <c r="Q19" s="357"/>
    </row>
    <row r="20" spans="1:17" s="351" customFormat="1" ht="13.5">
      <c r="A20" s="2"/>
      <c r="B20" s="66"/>
      <c r="C20" s="67" t="str">
        <f>+t_2</f>
        <v>2. Non-university postsecondary</v>
      </c>
      <c r="D20" s="274"/>
      <c r="E20" s="163"/>
      <c r="F20" s="164"/>
      <c r="G20" s="164"/>
      <c r="H20" s="164"/>
      <c r="I20" s="164"/>
      <c r="J20" s="164"/>
      <c r="K20" s="164"/>
      <c r="L20" s="164"/>
      <c r="M20" s="134"/>
      <c r="N20" s="164"/>
      <c r="O20" s="164"/>
      <c r="P20" s="164"/>
      <c r="Q20" s="134"/>
    </row>
    <row r="21" spans="1:17" s="351" customFormat="1" ht="13.5">
      <c r="A21" s="2"/>
      <c r="B21" s="66"/>
      <c r="C21" s="347">
        <f>+'I. Institutions'!C22</f>
        <v>0</v>
      </c>
      <c r="D21" s="274"/>
      <c r="E21" s="358"/>
      <c r="F21" s="166"/>
      <c r="G21" s="166"/>
      <c r="H21" s="166"/>
      <c r="I21" s="166"/>
      <c r="J21" s="166"/>
      <c r="K21" s="166"/>
      <c r="L21" s="166"/>
      <c r="M21" s="166"/>
      <c r="N21" s="166"/>
      <c r="O21" s="166"/>
      <c r="P21" s="166"/>
      <c r="Q21" s="359"/>
    </row>
    <row r="22" spans="1:17" s="139" customFormat="1" ht="13.5">
      <c r="A22" s="3"/>
      <c r="B22" s="66"/>
      <c r="C22" s="347">
        <f>+'I. Institutions'!C23</f>
        <v>0</v>
      </c>
      <c r="D22" s="274"/>
      <c r="E22" s="360"/>
      <c r="F22" s="125"/>
      <c r="G22" s="125"/>
      <c r="H22" s="125"/>
      <c r="I22" s="125"/>
      <c r="J22" s="125"/>
      <c r="K22" s="125"/>
      <c r="L22" s="125"/>
      <c r="M22" s="125"/>
      <c r="N22" s="125"/>
      <c r="O22" s="125"/>
      <c r="P22" s="125"/>
      <c r="Q22" s="126"/>
    </row>
    <row r="23" spans="1:17" s="351" customFormat="1" ht="13.5">
      <c r="A23" s="2"/>
      <c r="B23" s="66"/>
      <c r="C23" s="347">
        <f>+'I. Institutions'!C24</f>
        <v>0</v>
      </c>
      <c r="D23" s="274"/>
      <c r="E23" s="123"/>
      <c r="F23" s="125"/>
      <c r="G23" s="125"/>
      <c r="H23" s="125"/>
      <c r="I23" s="125"/>
      <c r="J23" s="125"/>
      <c r="K23" s="125"/>
      <c r="L23" s="125"/>
      <c r="M23" s="125"/>
      <c r="N23" s="125"/>
      <c r="O23" s="125"/>
      <c r="P23" s="125"/>
      <c r="Q23" s="126"/>
    </row>
    <row r="24" spans="2:17" ht="13.5">
      <c r="B24" s="172" t="str">
        <f>+ca_3</f>
        <v>C.Total (private and public) </v>
      </c>
      <c r="C24" s="173"/>
      <c r="D24" s="276"/>
      <c r="E24" s="283">
        <f>SUM(E6+E15)</f>
        <v>237369</v>
      </c>
      <c r="F24" s="283">
        <f aca="true" t="shared" si="0" ref="F24:Q24">SUM(F6+F15)</f>
        <v>465168</v>
      </c>
      <c r="G24" s="283">
        <f t="shared" si="0"/>
        <v>732421</v>
      </c>
      <c r="H24" s="283">
        <f t="shared" si="0"/>
        <v>1219703</v>
      </c>
      <c r="I24" s="283">
        <f t="shared" si="0"/>
        <v>1283912</v>
      </c>
      <c r="J24" s="283">
        <f t="shared" si="0"/>
        <v>1391464</v>
      </c>
      <c r="K24" s="283">
        <f t="shared" si="0"/>
        <v>1445803</v>
      </c>
      <c r="L24" s="283">
        <f t="shared" si="0"/>
        <v>1485338</v>
      </c>
      <c r="M24" s="283">
        <f t="shared" si="0"/>
        <v>1587038</v>
      </c>
      <c r="N24" s="283">
        <f t="shared" si="0"/>
        <v>2296006</v>
      </c>
      <c r="O24" s="283">
        <f t="shared" si="0"/>
        <v>3762231</v>
      </c>
      <c r="P24" s="283">
        <f t="shared" si="0"/>
        <v>6671191</v>
      </c>
      <c r="Q24" s="393">
        <f t="shared" si="0"/>
        <v>7184179</v>
      </c>
    </row>
    <row r="25" spans="2:17" ht="13.5">
      <c r="B25" s="176"/>
      <c r="C25" s="177" t="str">
        <f>+t_1</f>
        <v>1. Universities</v>
      </c>
      <c r="D25" s="277"/>
      <c r="E25" s="284"/>
      <c r="F25" s="284"/>
      <c r="G25" s="284"/>
      <c r="H25" s="284"/>
      <c r="I25" s="284"/>
      <c r="J25" s="284"/>
      <c r="K25" s="284"/>
      <c r="L25" s="284"/>
      <c r="M25" s="284"/>
      <c r="N25" s="284"/>
      <c r="O25" s="284"/>
      <c r="P25" s="284"/>
      <c r="Q25" s="394"/>
    </row>
    <row r="26" spans="2:17" ht="13.5">
      <c r="B26" s="66"/>
      <c r="C26" s="67"/>
      <c r="D26" s="278"/>
      <c r="E26" s="285"/>
      <c r="F26" s="285"/>
      <c r="G26" s="285"/>
      <c r="H26" s="285"/>
      <c r="I26" s="285"/>
      <c r="J26" s="285"/>
      <c r="K26" s="285"/>
      <c r="L26" s="285"/>
      <c r="M26" s="285"/>
      <c r="N26" s="285"/>
      <c r="O26" s="285"/>
      <c r="P26" s="285"/>
      <c r="Q26" s="395"/>
    </row>
    <row r="27" spans="2:17" ht="13.5">
      <c r="B27" s="66"/>
      <c r="C27" s="67"/>
      <c r="D27" s="278"/>
      <c r="E27" s="285"/>
      <c r="F27" s="285"/>
      <c r="G27" s="285"/>
      <c r="H27" s="285"/>
      <c r="I27" s="285"/>
      <c r="J27" s="285"/>
      <c r="K27" s="285"/>
      <c r="L27" s="285"/>
      <c r="M27" s="285"/>
      <c r="N27" s="285"/>
      <c r="O27" s="285"/>
      <c r="P27" s="285"/>
      <c r="Q27" s="395"/>
    </row>
    <row r="28" spans="2:17" ht="13.5">
      <c r="B28" s="66"/>
      <c r="C28" s="67"/>
      <c r="D28" s="278"/>
      <c r="E28" s="285"/>
      <c r="F28" s="285"/>
      <c r="G28" s="285"/>
      <c r="H28" s="285"/>
      <c r="I28" s="285"/>
      <c r="J28" s="285"/>
      <c r="K28" s="285"/>
      <c r="L28" s="285"/>
      <c r="M28" s="285"/>
      <c r="N28" s="285"/>
      <c r="O28" s="285"/>
      <c r="P28" s="285"/>
      <c r="Q28" s="395"/>
    </row>
    <row r="29" spans="2:17" ht="13.5">
      <c r="B29" s="66"/>
      <c r="C29" s="67" t="str">
        <f>+t_2</f>
        <v>2. Non-university postsecondary</v>
      </c>
      <c r="D29" s="278"/>
      <c r="E29" s="286"/>
      <c r="F29" s="286"/>
      <c r="G29" s="286"/>
      <c r="H29" s="286"/>
      <c r="I29" s="286"/>
      <c r="J29" s="286"/>
      <c r="K29" s="286"/>
      <c r="L29" s="286"/>
      <c r="M29" s="286"/>
      <c r="N29" s="286"/>
      <c r="O29" s="286"/>
      <c r="P29" s="286"/>
      <c r="Q29" s="287"/>
    </row>
    <row r="30" spans="2:17" ht="13.5">
      <c r="B30" s="66"/>
      <c r="C30" s="178"/>
      <c r="D30" s="278"/>
      <c r="E30" s="286"/>
      <c r="F30" s="288"/>
      <c r="G30" s="288"/>
      <c r="H30" s="288"/>
      <c r="I30" s="288"/>
      <c r="J30" s="288"/>
      <c r="K30" s="288"/>
      <c r="L30" s="288"/>
      <c r="M30" s="286"/>
      <c r="N30" s="288"/>
      <c r="O30" s="288"/>
      <c r="P30" s="288"/>
      <c r="Q30" s="289"/>
    </row>
    <row r="31" spans="2:17" ht="13.5">
      <c r="B31" s="66"/>
      <c r="C31" s="178"/>
      <c r="D31" s="278"/>
      <c r="E31" s="286"/>
      <c r="F31" s="288"/>
      <c r="G31" s="288"/>
      <c r="H31" s="288"/>
      <c r="I31" s="288"/>
      <c r="J31" s="288"/>
      <c r="K31" s="288"/>
      <c r="L31" s="288"/>
      <c r="M31" s="286"/>
      <c r="N31" s="288"/>
      <c r="O31" s="288"/>
      <c r="P31" s="288"/>
      <c r="Q31" s="289"/>
    </row>
    <row r="32" spans="2:17" ht="13.5">
      <c r="B32" s="58"/>
      <c r="C32" s="218"/>
      <c r="D32" s="279"/>
      <c r="E32" s="290"/>
      <c r="F32" s="290"/>
      <c r="G32" s="290"/>
      <c r="H32" s="290"/>
      <c r="I32" s="290"/>
      <c r="J32" s="290"/>
      <c r="K32" s="290"/>
      <c r="L32" s="290"/>
      <c r="M32" s="290"/>
      <c r="N32" s="290"/>
      <c r="O32" s="290"/>
      <c r="P32" s="290"/>
      <c r="Q32" s="291"/>
    </row>
    <row r="33" spans="2:17" ht="13.5">
      <c r="B33" s="6"/>
      <c r="C33" s="6"/>
      <c r="D33" s="7"/>
      <c r="E33" s="7"/>
      <c r="F33" s="7"/>
      <c r="G33" s="7"/>
      <c r="H33" s="7"/>
      <c r="I33" s="7"/>
      <c r="J33" s="7"/>
      <c r="K33" s="7"/>
      <c r="L33" s="7"/>
      <c r="M33" s="7"/>
      <c r="N33" s="7"/>
      <c r="O33" s="7"/>
      <c r="P33" s="7"/>
      <c r="Q33" s="7"/>
    </row>
    <row r="34" spans="2:17" ht="13.5">
      <c r="B34" s="6"/>
      <c r="C34" s="6"/>
      <c r="D34" s="7"/>
      <c r="E34" s="7"/>
      <c r="F34" s="7"/>
      <c r="G34" s="7"/>
      <c r="H34" s="7"/>
      <c r="I34" s="7"/>
      <c r="J34" s="7"/>
      <c r="K34" s="7"/>
      <c r="L34" s="7"/>
      <c r="M34" s="7"/>
      <c r="N34" s="7"/>
      <c r="O34" s="7"/>
      <c r="P34" s="7"/>
      <c r="Q34" s="7"/>
    </row>
    <row r="35" spans="1:17" ht="13.5" thickBot="1">
      <c r="A35"/>
      <c r="B35" s="100" t="s">
        <v>127</v>
      </c>
      <c r="C35" s="55"/>
      <c r="D35" s="204"/>
      <c r="E35" s="56">
        <v>1980</v>
      </c>
      <c r="F35" s="56">
        <v>1985</v>
      </c>
      <c r="G35" s="56">
        <v>1990</v>
      </c>
      <c r="H35" s="56">
        <v>1995</v>
      </c>
      <c r="I35" s="56">
        <v>1996</v>
      </c>
      <c r="J35" s="56">
        <v>1997</v>
      </c>
      <c r="K35" s="56">
        <v>1998</v>
      </c>
      <c r="L35" s="56">
        <v>1999</v>
      </c>
      <c r="M35" s="57">
        <v>2000</v>
      </c>
      <c r="N35" s="21">
        <v>2005</v>
      </c>
      <c r="O35" s="21">
        <v>2010</v>
      </c>
      <c r="P35" s="21">
        <v>2015</v>
      </c>
      <c r="Q35" s="22">
        <v>2016</v>
      </c>
    </row>
    <row r="36" spans="1:17" ht="29.25" customHeight="1">
      <c r="A36"/>
      <c r="B36" s="147">
        <v>1</v>
      </c>
      <c r="C36" s="148" t="s">
        <v>102</v>
      </c>
      <c r="D36" s="79"/>
      <c r="E36" s="295">
        <f>+IF(E24=0,"-",E6/E24)</f>
        <v>0</v>
      </c>
      <c r="F36" s="295">
        <f>+IF(F24=0,"-",F6/F24)</f>
        <v>0.0008298077253809376</v>
      </c>
      <c r="G36" s="295">
        <f>+IF(G24=0,"-",G6/G24)</f>
        <v>0.008475999459327354</v>
      </c>
      <c r="H36" s="295" t="s">
        <v>146</v>
      </c>
      <c r="I36" s="295" t="s">
        <v>146</v>
      </c>
      <c r="J36" s="295">
        <f>+IF(J24=0,"-",J6/J24)</f>
        <v>0.015283902422197054</v>
      </c>
      <c r="K36" s="295">
        <f>+IF(K24=0,"-",K6/K24)</f>
        <v>0.02030705428056243</v>
      </c>
      <c r="L36" s="295">
        <f>+IF(L24=0,"-",L6/L24)</f>
        <v>0.026420249128481194</v>
      </c>
      <c r="M36" s="296">
        <f>+IF(M24=0,"-",M6/M24)</f>
        <v>0.03184863878495663</v>
      </c>
      <c r="N36" s="295">
        <f>+IF(N24=0,"-",N6/N24)</f>
        <v>0.04703515583147431</v>
      </c>
      <c r="O36" s="295">
        <f>+IF(O24=0,"-",O6/O24)</f>
        <v>0.050598966411153384</v>
      </c>
      <c r="P36" s="295">
        <f>+IF(P24=0,"-",P6/P24)</f>
        <v>0.0800722089953653</v>
      </c>
      <c r="Q36" s="296">
        <f>+IF(Q24=0,"-",Q6/Q24)</f>
        <v>0.07714423596628091</v>
      </c>
    </row>
    <row r="37" spans="1:17" ht="36" customHeight="1">
      <c r="A37"/>
      <c r="B37" s="149">
        <v>2</v>
      </c>
      <c r="C37" s="150" t="s">
        <v>103</v>
      </c>
      <c r="D37" s="76"/>
      <c r="E37" s="45" t="str">
        <f>+IF(E6=0,"-",E7/E6)</f>
        <v>-</v>
      </c>
      <c r="F37" s="45">
        <f>+IF(F6=0,"-",F7/F6)</f>
        <v>1</v>
      </c>
      <c r="G37" s="45">
        <f>+IF(G6=0,"-",G7/G6)</f>
        <v>1</v>
      </c>
      <c r="H37" s="45" t="s">
        <v>146</v>
      </c>
      <c r="I37" s="45" t="s">
        <v>146</v>
      </c>
      <c r="J37" s="45">
        <f>+IF(J6=0,"-",J7/J6)</f>
        <v>1</v>
      </c>
      <c r="K37" s="45">
        <f>+IF(K6=0,"-",K7/K6)</f>
        <v>1</v>
      </c>
      <c r="L37" s="45">
        <f>+IF(L6=0,"-",L7/L6)</f>
        <v>1</v>
      </c>
      <c r="M37" s="46">
        <f>+IF(M6=0,"-",M7/M6)</f>
        <v>1</v>
      </c>
      <c r="N37" s="45">
        <f>+IF(N6=0,"-",N7/N6)</f>
        <v>1</v>
      </c>
      <c r="O37" s="45">
        <f>+IF(O6=0,"-",O7/O6)</f>
        <v>1</v>
      </c>
      <c r="P37" s="45">
        <f>+IF(P6=0,"-",P7/P6)</f>
        <v>1</v>
      </c>
      <c r="Q37" s="46">
        <f>+IF(Q6=0,"-",Q7/Q6)</f>
        <v>1</v>
      </c>
    </row>
    <row r="38" spans="1:17" ht="33" customHeight="1">
      <c r="A38"/>
      <c r="B38" s="151">
        <v>3</v>
      </c>
      <c r="C38" s="152" t="s">
        <v>104</v>
      </c>
      <c r="D38" s="95"/>
      <c r="E38" s="297" t="str">
        <f>IF((E25)=0,"-",+E7/(E25))</f>
        <v>-</v>
      </c>
      <c r="F38" s="297" t="str">
        <f>IF((F25)=0,"-",+F7/(F25))</f>
        <v>-</v>
      </c>
      <c r="G38" s="297" t="str">
        <f>IF((G25)=0,"-",+G7/(G25))</f>
        <v>-</v>
      </c>
      <c r="H38" s="297" t="s">
        <v>146</v>
      </c>
      <c r="I38" s="297" t="s">
        <v>146</v>
      </c>
      <c r="J38" s="297" t="str">
        <f>IF((J25)=0,"-",+J7/(J25))</f>
        <v>-</v>
      </c>
      <c r="K38" s="297" t="str">
        <f>IF((K25)=0,"-",+K7/(K25))</f>
        <v>-</v>
      </c>
      <c r="L38" s="297" t="str">
        <f>IF((L25)=0,"-",+L7/(L25))</f>
        <v>-</v>
      </c>
      <c r="M38" s="298" t="str">
        <f>IF((M25)=0,"-",+M7/(M25))</f>
        <v>-</v>
      </c>
      <c r="N38" s="297" t="str">
        <f>IF((N25)=0,"-",+N7/(N25))</f>
        <v>-</v>
      </c>
      <c r="O38" s="297" t="str">
        <f>IF((O25)=0,"-",+O7/(O25))</f>
        <v>-</v>
      </c>
      <c r="P38" s="297" t="str">
        <f>IF((P25)=0,"-",+P7/(P25))</f>
        <v>-</v>
      </c>
      <c r="Q38" s="298" t="str">
        <f>IF((Q25)=0,"-",+Q7/(Q25))</f>
        <v>-</v>
      </c>
    </row>
    <row r="39" spans="1:17" ht="22.5" customHeight="1">
      <c r="A39"/>
      <c r="B39" s="39"/>
      <c r="C39" s="14"/>
      <c r="D39" s="205"/>
      <c r="E39" s="14"/>
      <c r="F39" s="14"/>
      <c r="G39" s="14"/>
      <c r="H39" s="14"/>
      <c r="I39" s="14"/>
      <c r="J39" s="14"/>
      <c r="K39" s="14"/>
      <c r="L39" s="14"/>
      <c r="M39" s="14"/>
      <c r="N39" s="14"/>
      <c r="O39" s="14"/>
      <c r="P39" s="14"/>
      <c r="Q39" s="14"/>
    </row>
    <row r="40" spans="1:17" ht="11.25" customHeight="1">
      <c r="A40"/>
      <c r="B40" s="83" t="s">
        <v>95</v>
      </c>
      <c r="C40" s="80"/>
      <c r="D40" s="81"/>
      <c r="E40" s="81"/>
      <c r="F40" s="81"/>
      <c r="G40" s="81"/>
      <c r="H40" s="81"/>
      <c r="I40" s="81"/>
      <c r="J40" s="81"/>
      <c r="K40" s="81"/>
      <c r="L40" s="81"/>
      <c r="M40" s="82"/>
      <c r="N40" s="81"/>
      <c r="O40" s="81"/>
      <c r="P40" s="81"/>
      <c r="Q40" s="82"/>
    </row>
    <row r="41" spans="1:17" ht="11.25" customHeight="1">
      <c r="A41"/>
      <c r="B41" s="84" t="s">
        <v>96</v>
      </c>
      <c r="C41" s="85" t="s">
        <v>97</v>
      </c>
      <c r="D41" s="86"/>
      <c r="E41" s="86"/>
      <c r="F41" s="86"/>
      <c r="G41" s="86"/>
      <c r="H41" s="86"/>
      <c r="I41" s="86"/>
      <c r="J41" s="86"/>
      <c r="K41" s="86"/>
      <c r="L41" s="86"/>
      <c r="M41" s="87"/>
      <c r="N41" s="86"/>
      <c r="O41" s="86"/>
      <c r="P41" s="86"/>
      <c r="Q41" s="87"/>
    </row>
    <row r="42" spans="1:13" ht="25.5" customHeight="1">
      <c r="A42"/>
      <c r="B42" s="242">
        <v>1</v>
      </c>
      <c r="C42" s="398"/>
      <c r="D42" s="399"/>
      <c r="E42" s="399"/>
      <c r="F42" s="399"/>
      <c r="G42" s="399"/>
      <c r="H42" s="399"/>
      <c r="I42" s="399"/>
      <c r="J42" s="399"/>
      <c r="K42" s="399"/>
      <c r="L42" s="399"/>
      <c r="M42" s="400"/>
    </row>
    <row r="43" spans="1:13" ht="24.75" customHeight="1">
      <c r="A43"/>
      <c r="B43" s="242"/>
      <c r="C43" s="398"/>
      <c r="D43" s="399"/>
      <c r="E43" s="399"/>
      <c r="F43" s="399"/>
      <c r="G43" s="399"/>
      <c r="H43" s="399"/>
      <c r="I43" s="399"/>
      <c r="J43" s="399"/>
      <c r="K43" s="399"/>
      <c r="L43" s="399"/>
      <c r="M43" s="400"/>
    </row>
    <row r="44" spans="1:13" ht="21.75" customHeight="1">
      <c r="A44"/>
      <c r="B44" s="242"/>
      <c r="C44" s="398"/>
      <c r="D44" s="402"/>
      <c r="E44" s="402"/>
      <c r="F44" s="402"/>
      <c r="G44" s="402"/>
      <c r="H44" s="402"/>
      <c r="I44" s="402"/>
      <c r="J44" s="402"/>
      <c r="K44" s="402"/>
      <c r="L44" s="402"/>
      <c r="M44" s="403"/>
    </row>
    <row r="45" spans="1:13" ht="16.5" customHeight="1">
      <c r="A45"/>
      <c r="B45" s="242"/>
      <c r="C45" s="398"/>
      <c r="D45" s="399"/>
      <c r="E45" s="399"/>
      <c r="F45" s="399"/>
      <c r="G45" s="399"/>
      <c r="H45" s="399"/>
      <c r="I45" s="399"/>
      <c r="J45" s="399"/>
      <c r="K45" s="399"/>
      <c r="L45" s="399"/>
      <c r="M45" s="400"/>
    </row>
    <row r="46" spans="1:13" ht="13.5" customHeight="1">
      <c r="A46"/>
      <c r="B46" s="75"/>
      <c r="C46" s="401"/>
      <c r="D46" s="404"/>
      <c r="E46" s="404"/>
      <c r="F46" s="404"/>
      <c r="G46" s="404"/>
      <c r="H46" s="404"/>
      <c r="I46" s="404"/>
      <c r="J46" s="404"/>
      <c r="K46" s="404"/>
      <c r="L46" s="404"/>
      <c r="M46" s="405"/>
    </row>
    <row r="47" spans="1:13" ht="13.5" customHeight="1">
      <c r="A47"/>
      <c r="B47" s="77"/>
      <c r="C47" s="401"/>
      <c r="D47" s="404"/>
      <c r="E47" s="404"/>
      <c r="F47" s="404"/>
      <c r="G47" s="404"/>
      <c r="H47" s="404"/>
      <c r="I47" s="404"/>
      <c r="J47" s="404"/>
      <c r="K47" s="404"/>
      <c r="L47" s="404"/>
      <c r="M47" s="405"/>
    </row>
    <row r="48" spans="1:17" ht="22.5" customHeight="1">
      <c r="A48"/>
      <c r="B48" s="39"/>
      <c r="C48" s="14"/>
      <c r="D48" s="205"/>
      <c r="E48" s="14"/>
      <c r="F48" s="14"/>
      <c r="G48" s="14"/>
      <c r="H48" s="14"/>
      <c r="I48" s="14"/>
      <c r="J48" s="14"/>
      <c r="K48" s="14"/>
      <c r="L48" s="14"/>
      <c r="M48" s="14"/>
      <c r="N48" s="14"/>
      <c r="O48" s="14"/>
      <c r="P48" s="14"/>
      <c r="Q48" s="14"/>
    </row>
    <row r="49" spans="1:17" ht="22.5" customHeight="1">
      <c r="A49"/>
      <c r="B49" s="39"/>
      <c r="C49" s="14"/>
      <c r="D49" s="205"/>
      <c r="E49" s="14"/>
      <c r="F49" s="14"/>
      <c r="G49" s="14"/>
      <c r="H49" s="14"/>
      <c r="I49" s="14"/>
      <c r="J49" s="14"/>
      <c r="K49" s="14"/>
      <c r="L49" s="14"/>
      <c r="M49" s="14"/>
      <c r="N49" s="14"/>
      <c r="O49" s="14"/>
      <c r="P49" s="14"/>
      <c r="Q49" s="14"/>
    </row>
    <row r="50" spans="1:17" ht="22.5" customHeight="1">
      <c r="A50"/>
      <c r="B50" s="39"/>
      <c r="C50" s="14"/>
      <c r="D50" s="205"/>
      <c r="E50" s="14"/>
      <c r="F50" s="14"/>
      <c r="G50" s="14"/>
      <c r="H50" s="14"/>
      <c r="I50" s="14"/>
      <c r="J50" s="14"/>
      <c r="K50" s="14"/>
      <c r="L50" s="14"/>
      <c r="M50" s="14"/>
      <c r="N50" s="14"/>
      <c r="O50" s="14"/>
      <c r="P50" s="14"/>
      <c r="Q50" s="14"/>
    </row>
    <row r="51" spans="1:17" ht="22.5" customHeight="1">
      <c r="A51"/>
      <c r="B51" s="39"/>
      <c r="C51" s="14"/>
      <c r="D51" s="205"/>
      <c r="E51" s="14"/>
      <c r="F51" s="14"/>
      <c r="G51" s="14"/>
      <c r="H51" s="14"/>
      <c r="I51" s="14"/>
      <c r="J51" s="14"/>
      <c r="K51" s="14"/>
      <c r="L51" s="14"/>
      <c r="M51" s="14"/>
      <c r="N51" s="14"/>
      <c r="O51" s="14"/>
      <c r="P51" s="14"/>
      <c r="Q51" s="14"/>
    </row>
    <row r="52" spans="1:17" ht="22.5" customHeight="1">
      <c r="A52"/>
      <c r="B52" s="39"/>
      <c r="C52" s="14"/>
      <c r="D52" s="205"/>
      <c r="E52" s="14"/>
      <c r="F52" s="14"/>
      <c r="G52" s="14"/>
      <c r="H52" s="14"/>
      <c r="I52" s="14"/>
      <c r="J52" s="14"/>
      <c r="K52" s="14"/>
      <c r="L52" s="14"/>
      <c r="M52" s="14"/>
      <c r="N52" s="14"/>
      <c r="O52" s="14"/>
      <c r="P52" s="14"/>
      <c r="Q52" s="14"/>
    </row>
    <row r="53" spans="1:17" ht="22.5" customHeight="1">
      <c r="A53"/>
      <c r="B53" s="39"/>
      <c r="C53" s="14"/>
      <c r="D53" s="205"/>
      <c r="E53" s="14"/>
      <c r="F53" s="14"/>
      <c r="G53" s="14"/>
      <c r="H53" s="14"/>
      <c r="I53" s="14"/>
      <c r="J53" s="14"/>
      <c r="K53" s="14"/>
      <c r="L53" s="14"/>
      <c r="M53" s="14"/>
      <c r="N53" s="14"/>
      <c r="O53" s="14"/>
      <c r="P53" s="14"/>
      <c r="Q53" s="14"/>
    </row>
    <row r="54" spans="1:17" ht="22.5" customHeight="1">
      <c r="A54"/>
      <c r="B54" s="39"/>
      <c r="C54" s="14"/>
      <c r="D54" s="205"/>
      <c r="E54" s="14"/>
      <c r="F54" s="14"/>
      <c r="G54" s="14"/>
      <c r="H54" s="14"/>
      <c r="I54" s="14"/>
      <c r="J54" s="14"/>
      <c r="K54" s="14"/>
      <c r="L54" s="14"/>
      <c r="M54" s="14"/>
      <c r="N54" s="14"/>
      <c r="O54" s="14"/>
      <c r="P54" s="14"/>
      <c r="Q54" s="14"/>
    </row>
    <row r="55" spans="1:17" ht="22.5" customHeight="1">
      <c r="A55"/>
      <c r="B55" s="39"/>
      <c r="C55" s="14"/>
      <c r="D55" s="205"/>
      <c r="E55" s="14"/>
      <c r="F55" s="14"/>
      <c r="G55" s="14"/>
      <c r="H55" s="14"/>
      <c r="I55" s="14"/>
      <c r="J55" s="14"/>
      <c r="K55" s="14"/>
      <c r="L55" s="14"/>
      <c r="M55" s="14"/>
      <c r="N55" s="14"/>
      <c r="O55" s="14"/>
      <c r="P55" s="14"/>
      <c r="Q55" s="14"/>
    </row>
    <row r="56" spans="2:17" ht="13.5">
      <c r="B56" s="6"/>
      <c r="C56" s="6"/>
      <c r="D56" s="7"/>
      <c r="E56" s="7"/>
      <c r="F56" s="7"/>
      <c r="G56" s="7"/>
      <c r="H56" s="7"/>
      <c r="I56" s="7"/>
      <c r="J56" s="7"/>
      <c r="K56" s="7"/>
      <c r="L56" s="7"/>
      <c r="M56" s="7"/>
      <c r="N56" s="7"/>
      <c r="O56" s="7"/>
      <c r="P56" s="7"/>
      <c r="Q56" s="7"/>
    </row>
    <row r="57" spans="2:17" ht="13.5">
      <c r="B57" s="6"/>
      <c r="C57" s="6"/>
      <c r="D57" s="7"/>
      <c r="E57" s="7"/>
      <c r="F57" s="7"/>
      <c r="G57" s="7"/>
      <c r="H57" s="7"/>
      <c r="I57" s="7"/>
      <c r="J57" s="7"/>
      <c r="K57" s="7"/>
      <c r="L57" s="7"/>
      <c r="M57" s="7"/>
      <c r="N57" s="7"/>
      <c r="O57" s="7"/>
      <c r="P57" s="7"/>
      <c r="Q57" s="7"/>
    </row>
    <row r="58" spans="2:17" ht="13.5">
      <c r="B58" s="6"/>
      <c r="C58" s="6"/>
      <c r="D58" s="7"/>
      <c r="E58" s="7"/>
      <c r="F58" s="7"/>
      <c r="G58" s="7"/>
      <c r="H58" s="7"/>
      <c r="I58" s="7"/>
      <c r="J58" s="7"/>
      <c r="K58" s="7"/>
      <c r="L58" s="7"/>
      <c r="M58" s="7"/>
      <c r="N58" s="7"/>
      <c r="O58" s="7"/>
      <c r="P58" s="7"/>
      <c r="Q58" s="7"/>
    </row>
    <row r="59" spans="2:17" ht="13.5">
      <c r="B59" s="6"/>
      <c r="C59" s="6"/>
      <c r="D59" s="7"/>
      <c r="E59" s="7"/>
      <c r="F59" s="7"/>
      <c r="G59" s="7"/>
      <c r="H59" s="7"/>
      <c r="I59" s="7"/>
      <c r="J59" s="7"/>
      <c r="K59" s="7"/>
      <c r="L59" s="7"/>
      <c r="M59" s="7"/>
      <c r="N59" s="7"/>
      <c r="O59" s="7"/>
      <c r="P59" s="7"/>
      <c r="Q59" s="7"/>
    </row>
    <row r="60" spans="2:17" ht="13.5">
      <c r="B60" s="6"/>
      <c r="C60" s="6"/>
      <c r="D60" s="7"/>
      <c r="E60" s="7"/>
      <c r="F60" s="7"/>
      <c r="G60" s="7"/>
      <c r="H60" s="7"/>
      <c r="I60" s="7"/>
      <c r="J60" s="7"/>
      <c r="K60" s="7"/>
      <c r="L60" s="7"/>
      <c r="M60" s="7"/>
      <c r="N60" s="7"/>
      <c r="O60" s="7"/>
      <c r="P60" s="7"/>
      <c r="Q60" s="7"/>
    </row>
    <row r="61" spans="2:17" ht="13.5">
      <c r="B61" s="6"/>
      <c r="C61" s="6"/>
      <c r="D61" s="7"/>
      <c r="E61" s="7"/>
      <c r="F61" s="7"/>
      <c r="G61" s="7"/>
      <c r="H61" s="7"/>
      <c r="I61" s="7"/>
      <c r="J61" s="7"/>
      <c r="K61" s="7"/>
      <c r="L61" s="7"/>
      <c r="M61" s="7"/>
      <c r="N61" s="7"/>
      <c r="O61" s="7"/>
      <c r="P61" s="7"/>
      <c r="Q61" s="7"/>
    </row>
    <row r="62" spans="2:17" ht="13.5">
      <c r="B62" s="6"/>
      <c r="C62" s="6"/>
      <c r="D62" s="7"/>
      <c r="E62" s="7"/>
      <c r="F62" s="7"/>
      <c r="G62" s="7"/>
      <c r="H62" s="7"/>
      <c r="I62" s="7"/>
      <c r="J62" s="7"/>
      <c r="K62" s="7"/>
      <c r="L62" s="7"/>
      <c r="M62" s="7"/>
      <c r="N62" s="7"/>
      <c r="O62" s="7"/>
      <c r="P62" s="7"/>
      <c r="Q62" s="7"/>
    </row>
    <row r="63" spans="2:17" ht="13.5">
      <c r="B63" s="6"/>
      <c r="C63" s="6"/>
      <c r="D63" s="7"/>
      <c r="E63" s="7"/>
      <c r="F63" s="7"/>
      <c r="G63" s="7"/>
      <c r="H63" s="7"/>
      <c r="I63" s="7"/>
      <c r="J63" s="7"/>
      <c r="K63" s="7"/>
      <c r="L63" s="7"/>
      <c r="M63" s="7"/>
      <c r="N63" s="7"/>
      <c r="O63" s="7"/>
      <c r="P63" s="7"/>
      <c r="Q63" s="7"/>
    </row>
    <row r="64" spans="2:17" ht="13.5">
      <c r="B64" s="6"/>
      <c r="C64" s="6"/>
      <c r="D64" s="7"/>
      <c r="E64" s="7"/>
      <c r="F64" s="7"/>
      <c r="G64" s="7"/>
      <c r="H64" s="7"/>
      <c r="I64" s="7"/>
      <c r="J64" s="7"/>
      <c r="K64" s="7"/>
      <c r="L64" s="7"/>
      <c r="M64" s="7"/>
      <c r="N64" s="7"/>
      <c r="O64" s="7"/>
      <c r="P64" s="7"/>
      <c r="Q64" s="7"/>
    </row>
    <row r="65" spans="2:17" ht="13.5">
      <c r="B65" s="6"/>
      <c r="C65" s="6"/>
      <c r="D65" s="7"/>
      <c r="E65" s="7"/>
      <c r="F65" s="7"/>
      <c r="G65" s="7"/>
      <c r="H65" s="7"/>
      <c r="I65" s="7"/>
      <c r="J65" s="7"/>
      <c r="K65" s="7"/>
      <c r="L65" s="7"/>
      <c r="M65" s="7"/>
      <c r="N65" s="7"/>
      <c r="O65" s="7"/>
      <c r="P65" s="7"/>
      <c r="Q65" s="7"/>
    </row>
    <row r="66" spans="2:17" ht="13.5">
      <c r="B66" s="6"/>
      <c r="C66" s="6"/>
      <c r="D66" s="7"/>
      <c r="E66" s="7"/>
      <c r="F66" s="7"/>
      <c r="G66" s="7"/>
      <c r="H66" s="7"/>
      <c r="I66" s="7"/>
      <c r="J66" s="7"/>
      <c r="K66" s="7"/>
      <c r="L66" s="7"/>
      <c r="M66" s="7"/>
      <c r="N66" s="7"/>
      <c r="O66" s="7"/>
      <c r="P66" s="7"/>
      <c r="Q66" s="7"/>
    </row>
    <row r="67" spans="2:17" ht="13.5">
      <c r="B67" s="6"/>
      <c r="C67" s="6"/>
      <c r="D67" s="7"/>
      <c r="E67" s="7"/>
      <c r="F67" s="7"/>
      <c r="G67" s="7"/>
      <c r="H67" s="7"/>
      <c r="I67" s="7"/>
      <c r="J67" s="7"/>
      <c r="K67" s="7"/>
      <c r="L67" s="7"/>
      <c r="M67" s="7"/>
      <c r="N67" s="7"/>
      <c r="O67" s="7"/>
      <c r="P67" s="7"/>
      <c r="Q67" s="7"/>
    </row>
    <row r="68" spans="2:17" ht="13.5">
      <c r="B68" s="6"/>
      <c r="C68" s="6"/>
      <c r="D68" s="7"/>
      <c r="E68" s="7"/>
      <c r="F68" s="7"/>
      <c r="G68" s="7"/>
      <c r="H68" s="7"/>
      <c r="I68" s="7"/>
      <c r="J68" s="7"/>
      <c r="K68" s="7"/>
      <c r="L68" s="7"/>
      <c r="M68" s="7"/>
      <c r="N68" s="7"/>
      <c r="O68" s="7"/>
      <c r="P68" s="7"/>
      <c r="Q68" s="7"/>
    </row>
    <row r="69" spans="2:17" ht="13.5">
      <c r="B69" s="6"/>
      <c r="C69" s="6"/>
      <c r="D69" s="7"/>
      <c r="E69" s="7"/>
      <c r="F69" s="7"/>
      <c r="G69" s="7"/>
      <c r="H69" s="7"/>
      <c r="I69" s="7"/>
      <c r="J69" s="7"/>
      <c r="K69" s="7"/>
      <c r="L69" s="7"/>
      <c r="M69" s="7"/>
      <c r="N69" s="7"/>
      <c r="O69" s="7"/>
      <c r="P69" s="7"/>
      <c r="Q69" s="7"/>
    </row>
    <row r="70" spans="2:17" ht="13.5">
      <c r="B70" s="6"/>
      <c r="C70" s="6"/>
      <c r="D70" s="7"/>
      <c r="E70" s="7"/>
      <c r="F70" s="7"/>
      <c r="G70" s="7"/>
      <c r="H70" s="7"/>
      <c r="I70" s="7"/>
      <c r="J70" s="7"/>
      <c r="K70" s="7"/>
      <c r="L70" s="7"/>
      <c r="M70" s="7"/>
      <c r="N70" s="7"/>
      <c r="O70" s="7"/>
      <c r="P70" s="7"/>
      <c r="Q70" s="7"/>
    </row>
    <row r="73" spans="2:17" ht="15">
      <c r="B73" s="59" t="str">
        <f>+Index!B10</f>
        <v>II.2. Enrollments by gender</v>
      </c>
      <c r="C73" s="60"/>
      <c r="D73" s="61"/>
      <c r="E73" s="61"/>
      <c r="F73" s="61"/>
      <c r="G73" s="61"/>
      <c r="H73" s="61"/>
      <c r="I73" s="61"/>
      <c r="J73" s="61"/>
      <c r="K73" s="61"/>
      <c r="L73" s="61"/>
      <c r="M73" s="62"/>
      <c r="N73" s="61"/>
      <c r="O73" s="61"/>
      <c r="P73" s="61"/>
      <c r="Q73" s="62"/>
    </row>
    <row r="74" spans="2:17" ht="13.5">
      <c r="B74" s="6"/>
      <c r="C74" s="6"/>
      <c r="D74" s="7"/>
      <c r="E74" s="7"/>
      <c r="F74" s="7"/>
      <c r="G74" s="7"/>
      <c r="H74" s="7"/>
      <c r="I74" s="7"/>
      <c r="J74" s="7"/>
      <c r="K74" s="7"/>
      <c r="L74" s="7"/>
      <c r="M74" s="7"/>
      <c r="N74" s="7"/>
      <c r="O74" s="7"/>
      <c r="P74" s="7"/>
      <c r="Q74" s="7"/>
    </row>
    <row r="75" spans="2:17" ht="13.5" thickBot="1">
      <c r="B75" s="20" t="s">
        <v>61</v>
      </c>
      <c r="C75" s="27"/>
      <c r="D75" s="195" t="s">
        <v>92</v>
      </c>
      <c r="E75" s="21">
        <v>1980</v>
      </c>
      <c r="F75" s="21">
        <v>1985</v>
      </c>
      <c r="G75" s="21">
        <v>1990</v>
      </c>
      <c r="H75" s="21">
        <v>1995</v>
      </c>
      <c r="I75" s="21">
        <v>1996</v>
      </c>
      <c r="J75" s="21">
        <v>1997</v>
      </c>
      <c r="K75" s="21">
        <v>1998</v>
      </c>
      <c r="L75" s="21">
        <v>1999</v>
      </c>
      <c r="M75" s="22">
        <v>2000</v>
      </c>
      <c r="N75" s="21">
        <v>2005</v>
      </c>
      <c r="O75" s="21">
        <v>2010</v>
      </c>
      <c r="P75" s="21">
        <v>2015</v>
      </c>
      <c r="Q75" s="22">
        <v>2016</v>
      </c>
    </row>
    <row r="76" spans="2:17" ht="13.5">
      <c r="B76" s="33" t="str">
        <f>+ca_1</f>
        <v>A. Private Institutions</v>
      </c>
      <c r="C76" s="28"/>
      <c r="D76" s="440">
        <v>1</v>
      </c>
      <c r="E76" s="280">
        <f>SUM(E78+E77)</f>
        <v>0</v>
      </c>
      <c r="F76" s="280">
        <v>386</v>
      </c>
      <c r="G76" s="280">
        <f>SUM(G78+G77)</f>
        <v>6208</v>
      </c>
      <c r="H76" s="280">
        <f aca="true" t="shared" si="1" ref="H76:Q76">SUM(H78+H77)</f>
        <v>9852</v>
      </c>
      <c r="I76" s="280">
        <f t="shared" si="1"/>
        <v>13598</v>
      </c>
      <c r="J76" s="280">
        <f t="shared" si="1"/>
        <v>21267</v>
      </c>
      <c r="K76" s="280">
        <f t="shared" si="1"/>
        <v>29360</v>
      </c>
      <c r="L76" s="280">
        <f t="shared" si="1"/>
        <v>39243</v>
      </c>
      <c r="M76" s="280">
        <f t="shared" si="1"/>
        <v>50545</v>
      </c>
      <c r="N76" s="280">
        <f t="shared" si="1"/>
        <v>107993</v>
      </c>
      <c r="O76" s="280">
        <f t="shared" si="1"/>
        <v>190365</v>
      </c>
      <c r="P76" s="280">
        <f t="shared" si="1"/>
        <v>534177</v>
      </c>
      <c r="Q76" s="280">
        <f t="shared" si="1"/>
        <v>554218</v>
      </c>
    </row>
    <row r="77" spans="1:17" s="351" customFormat="1" ht="13.5">
      <c r="A77" s="2"/>
      <c r="B77" s="66"/>
      <c r="C77" s="67" t="str">
        <f>+s_1</f>
        <v>1. Male</v>
      </c>
      <c r="D77" s="441"/>
      <c r="E77" s="362">
        <v>0</v>
      </c>
      <c r="F77" s="363"/>
      <c r="G77" s="363">
        <v>3650</v>
      </c>
      <c r="H77" s="363">
        <v>5306</v>
      </c>
      <c r="I77" s="363">
        <v>7440</v>
      </c>
      <c r="J77" s="363">
        <v>11628</v>
      </c>
      <c r="K77" s="363">
        <v>16124</v>
      </c>
      <c r="L77" s="363">
        <v>21632</v>
      </c>
      <c r="M77" s="385">
        <v>28262</v>
      </c>
      <c r="N77" s="362">
        <v>58990</v>
      </c>
      <c r="O77" s="363">
        <v>98090</v>
      </c>
      <c r="P77" s="363">
        <v>275486</v>
      </c>
      <c r="Q77" s="364">
        <v>286518</v>
      </c>
    </row>
    <row r="78" spans="1:17" s="351" customFormat="1" ht="13.5">
      <c r="A78" s="2"/>
      <c r="B78" s="66"/>
      <c r="C78" s="67" t="str">
        <f>+s_2</f>
        <v>2. Female</v>
      </c>
      <c r="D78" s="441"/>
      <c r="E78" s="128">
        <v>0</v>
      </c>
      <c r="F78" s="129"/>
      <c r="G78" s="129">
        <v>2558</v>
      </c>
      <c r="H78" s="129">
        <v>4546</v>
      </c>
      <c r="I78" s="129">
        <v>6158</v>
      </c>
      <c r="J78" s="129">
        <v>9639</v>
      </c>
      <c r="K78" s="129">
        <v>13236</v>
      </c>
      <c r="L78" s="129">
        <v>17611</v>
      </c>
      <c r="M78" s="386">
        <v>22283</v>
      </c>
      <c r="N78" s="128">
        <v>49003</v>
      </c>
      <c r="O78" s="129">
        <v>92275</v>
      </c>
      <c r="P78" s="129">
        <v>258691</v>
      </c>
      <c r="Q78" s="130">
        <v>267700</v>
      </c>
    </row>
    <row r="79" spans="1:17" s="351" customFormat="1" ht="13.5">
      <c r="A79" s="2"/>
      <c r="B79" s="66"/>
      <c r="C79" s="67"/>
      <c r="D79" s="441"/>
      <c r="E79" s="123"/>
      <c r="F79" s="125"/>
      <c r="G79" s="125"/>
      <c r="H79" s="125"/>
      <c r="I79" s="125"/>
      <c r="J79" s="125"/>
      <c r="K79" s="125"/>
      <c r="L79" s="125"/>
      <c r="M79" s="387"/>
      <c r="N79" s="123"/>
      <c r="O79" s="125"/>
      <c r="P79" s="125"/>
      <c r="Q79" s="126"/>
    </row>
    <row r="80" spans="1:19" s="351" customFormat="1" ht="13.5">
      <c r="A80" s="2"/>
      <c r="B80" s="34" t="str">
        <f>+ca_2</f>
        <v>B. Public Institutions</v>
      </c>
      <c r="C80" s="29"/>
      <c r="D80" s="442">
        <v>1</v>
      </c>
      <c r="E80" s="282">
        <v>237369</v>
      </c>
      <c r="F80" s="282">
        <f>SUM(F81+F82)</f>
        <v>464782</v>
      </c>
      <c r="G80" s="282">
        <f aca="true" t="shared" si="2" ref="G80:Q80">SUM(G81+G82)</f>
        <v>726213</v>
      </c>
      <c r="H80" s="282">
        <f t="shared" si="2"/>
        <v>1209851</v>
      </c>
      <c r="I80" s="282">
        <f t="shared" si="2"/>
        <v>1270314</v>
      </c>
      <c r="J80" s="282">
        <f t="shared" si="2"/>
        <v>1370197</v>
      </c>
      <c r="K80" s="282">
        <f>SUM(K81+K82)</f>
        <v>1416443</v>
      </c>
      <c r="L80" s="282">
        <f t="shared" si="2"/>
        <v>1446095</v>
      </c>
      <c r="M80" s="282">
        <f t="shared" si="2"/>
        <v>1536493</v>
      </c>
      <c r="N80" s="282">
        <f t="shared" si="2"/>
        <v>2188013</v>
      </c>
      <c r="O80" s="282">
        <f t="shared" si="2"/>
        <v>3571866</v>
      </c>
      <c r="P80" s="282">
        <f t="shared" si="2"/>
        <v>6137014</v>
      </c>
      <c r="Q80" s="282">
        <f t="shared" si="2"/>
        <v>6629961</v>
      </c>
      <c r="S80" s="379"/>
    </row>
    <row r="81" spans="1:19" s="351" customFormat="1" ht="13.5">
      <c r="A81" s="2"/>
      <c r="B81" s="66"/>
      <c r="C81" s="67" t="str">
        <f>+s_1</f>
        <v>1. Male</v>
      </c>
      <c r="D81" s="441"/>
      <c r="E81" s="362"/>
      <c r="F81" s="363">
        <v>314981</v>
      </c>
      <c r="G81" s="363">
        <v>479138</v>
      </c>
      <c r="H81" s="363">
        <v>736252</v>
      </c>
      <c r="I81" s="363">
        <v>771260</v>
      </c>
      <c r="J81" s="363">
        <v>827008</v>
      </c>
      <c r="K81" s="363">
        <v>853854</v>
      </c>
      <c r="L81" s="363">
        <v>863260</v>
      </c>
      <c r="M81" s="364">
        <v>908459</v>
      </c>
      <c r="N81" s="363">
        <v>1255813</v>
      </c>
      <c r="O81" s="363">
        <v>1954464</v>
      </c>
      <c r="P81" s="363">
        <v>3337582</v>
      </c>
      <c r="Q81" s="364">
        <v>3592440</v>
      </c>
      <c r="S81" s="379"/>
    </row>
    <row r="82" spans="1:17" s="351" customFormat="1" ht="13.5">
      <c r="A82" s="2"/>
      <c r="B82" s="66"/>
      <c r="C82" s="67" t="str">
        <f>+s_2</f>
        <v>2. Female</v>
      </c>
      <c r="D82" s="441"/>
      <c r="E82" s="128"/>
      <c r="F82" s="129">
        <v>149801</v>
      </c>
      <c r="G82" s="129">
        <v>247075</v>
      </c>
      <c r="H82" s="129">
        <v>473599</v>
      </c>
      <c r="I82" s="129">
        <v>499054</v>
      </c>
      <c r="J82" s="129">
        <v>543189</v>
      </c>
      <c r="K82" s="129">
        <v>562589</v>
      </c>
      <c r="L82" s="129">
        <v>582835</v>
      </c>
      <c r="M82" s="130">
        <v>628034</v>
      </c>
      <c r="N82" s="129">
        <v>932200</v>
      </c>
      <c r="O82" s="129">
        <v>1617402</v>
      </c>
      <c r="P82" s="129">
        <v>2799432</v>
      </c>
      <c r="Q82" s="130">
        <v>3037521</v>
      </c>
    </row>
    <row r="83" spans="2:17" ht="13.5">
      <c r="B83" s="66"/>
      <c r="C83" s="67"/>
      <c r="D83" s="441"/>
      <c r="E83" s="306"/>
      <c r="F83" s="307"/>
      <c r="G83" s="307"/>
      <c r="H83" s="307"/>
      <c r="I83" s="307"/>
      <c r="J83" s="307"/>
      <c r="K83" s="307"/>
      <c r="L83" s="307"/>
      <c r="M83" s="308"/>
      <c r="N83" s="307"/>
      <c r="O83" s="307"/>
      <c r="P83" s="307"/>
      <c r="Q83" s="308"/>
    </row>
    <row r="84" spans="2:17" ht="13.5">
      <c r="B84" s="34" t="str">
        <f>+ca_3</f>
        <v>C.Total (private and public) </v>
      </c>
      <c r="C84" s="29"/>
      <c r="D84" s="442"/>
      <c r="E84" s="282">
        <f>SUM(E76+E80)</f>
        <v>237369</v>
      </c>
      <c r="F84" s="282">
        <f aca="true" t="shared" si="3" ref="F84:Q84">SUM(F76+F80)</f>
        <v>465168</v>
      </c>
      <c r="G84" s="282">
        <f t="shared" si="3"/>
        <v>732421</v>
      </c>
      <c r="H84" s="282">
        <f t="shared" si="3"/>
        <v>1219703</v>
      </c>
      <c r="I84" s="282">
        <f t="shared" si="3"/>
        <v>1283912</v>
      </c>
      <c r="J84" s="282">
        <f t="shared" si="3"/>
        <v>1391464</v>
      </c>
      <c r="K84" s="282">
        <f t="shared" si="3"/>
        <v>1445803</v>
      </c>
      <c r="L84" s="282">
        <f t="shared" si="3"/>
        <v>1485338</v>
      </c>
      <c r="M84" s="282">
        <f t="shared" si="3"/>
        <v>1587038</v>
      </c>
      <c r="N84" s="282">
        <f t="shared" si="3"/>
        <v>2296006</v>
      </c>
      <c r="O84" s="282">
        <f t="shared" si="3"/>
        <v>3762231</v>
      </c>
      <c r="P84" s="282">
        <f>SUM(P76+P80)</f>
        <v>6671191</v>
      </c>
      <c r="Q84" s="282">
        <f t="shared" si="3"/>
        <v>7184179</v>
      </c>
    </row>
    <row r="85" spans="2:17" ht="13.5">
      <c r="B85" s="66"/>
      <c r="C85" s="67" t="str">
        <f>+s_1</f>
        <v>1. Male</v>
      </c>
      <c r="D85" s="443"/>
      <c r="E85" s="285"/>
      <c r="F85" s="285"/>
      <c r="G85" s="285">
        <f>SUM(G77+G81)</f>
        <v>482788</v>
      </c>
      <c r="H85" s="285">
        <f aca="true" t="shared" si="4" ref="H85:Q85">SUM(H77+H81)</f>
        <v>741558</v>
      </c>
      <c r="I85" s="285">
        <f t="shared" si="4"/>
        <v>778700</v>
      </c>
      <c r="J85" s="285">
        <f t="shared" si="4"/>
        <v>838636</v>
      </c>
      <c r="K85" s="285">
        <f t="shared" si="4"/>
        <v>869978</v>
      </c>
      <c r="L85" s="285">
        <f t="shared" si="4"/>
        <v>884892</v>
      </c>
      <c r="M85" s="285">
        <f t="shared" si="4"/>
        <v>936721</v>
      </c>
      <c r="N85" s="285">
        <f t="shared" si="4"/>
        <v>1314803</v>
      </c>
      <c r="O85" s="285">
        <f t="shared" si="4"/>
        <v>2052554</v>
      </c>
      <c r="P85" s="285">
        <f t="shared" si="4"/>
        <v>3613068</v>
      </c>
      <c r="Q85" s="285">
        <f t="shared" si="4"/>
        <v>3878958</v>
      </c>
    </row>
    <row r="86" spans="2:17" ht="13.5">
      <c r="B86" s="66"/>
      <c r="C86" s="67" t="str">
        <f>+s_2</f>
        <v>2. Female</v>
      </c>
      <c r="D86" s="199"/>
      <c r="E86" s="286"/>
      <c r="F86" s="286"/>
      <c r="G86" s="286">
        <f>SUM(G78+G82)</f>
        <v>249633</v>
      </c>
      <c r="H86" s="286">
        <f aca="true" t="shared" si="5" ref="H86:P86">SUM(H78+H82)</f>
        <v>478145</v>
      </c>
      <c r="I86" s="286">
        <f t="shared" si="5"/>
        <v>505212</v>
      </c>
      <c r="J86" s="286">
        <f t="shared" si="5"/>
        <v>552828</v>
      </c>
      <c r="K86" s="286">
        <f t="shared" si="5"/>
        <v>575825</v>
      </c>
      <c r="L86" s="286">
        <f t="shared" si="5"/>
        <v>600446</v>
      </c>
      <c r="M86" s="286">
        <f t="shared" si="5"/>
        <v>650317</v>
      </c>
      <c r="N86" s="286">
        <f t="shared" si="5"/>
        <v>981203</v>
      </c>
      <c r="O86" s="286">
        <f t="shared" si="5"/>
        <v>1709677</v>
      </c>
      <c r="P86" s="286">
        <f t="shared" si="5"/>
        <v>3058123</v>
      </c>
      <c r="Q86" s="286">
        <f>SUM(Q78+Q82)</f>
        <v>3305221</v>
      </c>
    </row>
    <row r="87" spans="2:17" ht="13.5">
      <c r="B87" s="70"/>
      <c r="C87" s="71"/>
      <c r="D87" s="208"/>
      <c r="E87" s="309"/>
      <c r="F87" s="310"/>
      <c r="G87" s="310"/>
      <c r="H87" s="310"/>
      <c r="I87" s="310"/>
      <c r="J87" s="310"/>
      <c r="K87" s="310"/>
      <c r="L87" s="310"/>
      <c r="M87" s="311"/>
      <c r="N87" s="310"/>
      <c r="O87" s="310"/>
      <c r="P87" s="310"/>
      <c r="Q87" s="311"/>
    </row>
    <row r="88" spans="2:17" ht="13.5">
      <c r="B88" s="65"/>
      <c r="C88" s="65"/>
      <c r="D88" s="35"/>
      <c r="E88" s="35"/>
      <c r="F88" s="35"/>
      <c r="G88" s="35"/>
      <c r="H88" s="35"/>
      <c r="I88" s="35"/>
      <c r="J88" s="35"/>
      <c r="K88" s="35"/>
      <c r="L88" s="35"/>
      <c r="M88" s="35"/>
      <c r="N88" s="35"/>
      <c r="O88" s="35"/>
      <c r="P88" s="35"/>
      <c r="Q88" s="35"/>
    </row>
    <row r="89" spans="1:17" ht="13.5" thickBot="1">
      <c r="A89"/>
      <c r="B89" s="100" t="s">
        <v>127</v>
      </c>
      <c r="C89" s="101"/>
      <c r="D89" s="200"/>
      <c r="E89" s="102">
        <v>1980</v>
      </c>
      <c r="F89" s="102">
        <v>1985</v>
      </c>
      <c r="G89" s="102">
        <v>1990</v>
      </c>
      <c r="H89" s="102">
        <v>1995</v>
      </c>
      <c r="I89" s="102">
        <v>1996</v>
      </c>
      <c r="J89" s="102">
        <v>1997</v>
      </c>
      <c r="K89" s="102">
        <v>1998</v>
      </c>
      <c r="L89" s="102">
        <v>1999</v>
      </c>
      <c r="M89" s="103">
        <v>2000</v>
      </c>
      <c r="N89" s="21">
        <v>2005</v>
      </c>
      <c r="O89" s="21">
        <v>2010</v>
      </c>
      <c r="P89" s="21">
        <v>2015</v>
      </c>
      <c r="Q89" s="22">
        <v>2016</v>
      </c>
    </row>
    <row r="90" spans="1:17" ht="26.25" customHeight="1">
      <c r="A90"/>
      <c r="B90" s="444">
        <v>1</v>
      </c>
      <c r="C90" s="51" t="s">
        <v>105</v>
      </c>
      <c r="D90" s="209"/>
      <c r="E90" s="295">
        <f>+IF(E84&gt;0,E86/E84,"-")</f>
        <v>0</v>
      </c>
      <c r="F90" s="295">
        <f aca="true" t="shared" si="6" ref="F90:M90">+IF(F84&gt;0,F86/F84,"-")</f>
        <v>0</v>
      </c>
      <c r="G90" s="295">
        <f t="shared" si="6"/>
        <v>0.34083266318142164</v>
      </c>
      <c r="H90" s="295">
        <f t="shared" si="6"/>
        <v>0.3920175649317908</v>
      </c>
      <c r="I90" s="295">
        <f t="shared" si="6"/>
        <v>0.39349425817345735</v>
      </c>
      <c r="J90" s="295">
        <f t="shared" si="6"/>
        <v>0.3972995348783727</v>
      </c>
      <c r="K90" s="295">
        <f t="shared" si="6"/>
        <v>0.3982734853918549</v>
      </c>
      <c r="L90" s="295">
        <f t="shared" si="6"/>
        <v>0.4042487299187121</v>
      </c>
      <c r="M90" s="296">
        <f t="shared" si="6"/>
        <v>0.4097677560335669</v>
      </c>
      <c r="N90" s="295">
        <f>+IF(N84&gt;0,N86/N84,"-")</f>
        <v>0.4273521062227189</v>
      </c>
      <c r="O90" s="295">
        <f>+IF(O84&gt;0,O86/O84,"-")</f>
        <v>0.45443169225919405</v>
      </c>
      <c r="P90" s="295">
        <f>+IF(P84&gt;0,P86/P84,"-")</f>
        <v>0.45840735185066656</v>
      </c>
      <c r="Q90" s="296">
        <f>+IF(Q84&gt;0,Q86/Q84,"-")</f>
        <v>0.4600694108540447</v>
      </c>
    </row>
    <row r="91" spans="1:17" ht="30">
      <c r="A91"/>
      <c r="B91" s="445">
        <v>2</v>
      </c>
      <c r="C91" s="44" t="s">
        <v>106</v>
      </c>
      <c r="D91" s="76"/>
      <c r="E91" s="312" t="str">
        <f aca="true" t="shared" si="7" ref="E91:Q91">+IF(E76&gt;0,E78/E76,"-")</f>
        <v>-</v>
      </c>
      <c r="F91" s="312">
        <f t="shared" si="7"/>
        <v>0</v>
      </c>
      <c r="G91" s="312">
        <f t="shared" si="7"/>
        <v>0.41204896907216493</v>
      </c>
      <c r="H91" s="312">
        <f t="shared" si="7"/>
        <v>0.46142915144133173</v>
      </c>
      <c r="I91" s="312">
        <f t="shared" si="7"/>
        <v>0.4528607148110016</v>
      </c>
      <c r="J91" s="312">
        <f t="shared" si="7"/>
        <v>0.45323741007194246</v>
      </c>
      <c r="K91" s="312">
        <f t="shared" si="7"/>
        <v>0.4508174386920981</v>
      </c>
      <c r="L91" s="312">
        <f t="shared" si="7"/>
        <v>0.44876793313457175</v>
      </c>
      <c r="M91" s="313">
        <f t="shared" si="7"/>
        <v>0.4408546839449995</v>
      </c>
      <c r="N91" s="312">
        <f t="shared" si="7"/>
        <v>0.4537608919096608</v>
      </c>
      <c r="O91" s="312">
        <f t="shared" si="7"/>
        <v>0.4847267092165051</v>
      </c>
      <c r="P91" s="312">
        <f t="shared" si="7"/>
        <v>0.4842795552784938</v>
      </c>
      <c r="Q91" s="313">
        <f t="shared" si="7"/>
        <v>0.4830229259966295</v>
      </c>
    </row>
    <row r="92" spans="1:17" ht="33.75" customHeight="1">
      <c r="A92"/>
      <c r="B92" s="446">
        <v>3</v>
      </c>
      <c r="C92" s="299" t="s">
        <v>107</v>
      </c>
      <c r="D92" s="95"/>
      <c r="E92" s="297">
        <f>+IF(E80&gt;0,E82/E80,"-")</f>
        <v>0</v>
      </c>
      <c r="F92" s="297">
        <f aca="true" t="shared" si="8" ref="F92:M92">+IF(F80&gt;0,F82/F80,"-")</f>
        <v>0.3223037897336816</v>
      </c>
      <c r="G92" s="297">
        <f t="shared" si="8"/>
        <v>0.3402238737119826</v>
      </c>
      <c r="H92" s="297">
        <f t="shared" si="8"/>
        <v>0.39145233586615213</v>
      </c>
      <c r="I92" s="297">
        <f t="shared" si="8"/>
        <v>0.39285877350009524</v>
      </c>
      <c r="J92" s="297">
        <f t="shared" si="8"/>
        <v>0.3964313160808263</v>
      </c>
      <c r="K92" s="297">
        <f t="shared" si="8"/>
        <v>0.3971843554594149</v>
      </c>
      <c r="L92" s="297">
        <f t="shared" si="8"/>
        <v>0.4030406024500465</v>
      </c>
      <c r="M92" s="298">
        <f t="shared" si="8"/>
        <v>0.4087451098052513</v>
      </c>
      <c r="N92" s="297">
        <f>+IF(N80&gt;0,N82/N80,"-")</f>
        <v>0.42604865693211147</v>
      </c>
      <c r="O92" s="297">
        <f>+IF(O80&gt;0,O82/O80,"-")</f>
        <v>0.4528170989617192</v>
      </c>
      <c r="P92" s="297">
        <f>+IF(P80&gt;0,P82/P80,"-")</f>
        <v>0.4561553876201032</v>
      </c>
      <c r="Q92" s="298">
        <f>+IF(Q80&gt;0,Q82/Q80,"-")</f>
        <v>0.4581506588047803</v>
      </c>
    </row>
    <row r="93" spans="2:17" ht="13.5">
      <c r="B93" s="11"/>
      <c r="C93" s="6"/>
      <c r="D93" s="7"/>
      <c r="E93" s="7"/>
      <c r="F93" s="7"/>
      <c r="G93" s="7"/>
      <c r="H93" s="7"/>
      <c r="I93" s="7"/>
      <c r="J93" s="7"/>
      <c r="K93" s="7"/>
      <c r="L93" s="7"/>
      <c r="M93" s="7"/>
      <c r="N93" s="7"/>
      <c r="O93" s="7"/>
      <c r="P93" s="7"/>
      <c r="Q93" s="7"/>
    </row>
    <row r="94" spans="1:17" ht="11.25" customHeight="1">
      <c r="A94"/>
      <c r="B94" s="83" t="s">
        <v>95</v>
      </c>
      <c r="C94" s="80"/>
      <c r="D94" s="81"/>
      <c r="E94" s="81"/>
      <c r="F94" s="81"/>
      <c r="G94" s="81"/>
      <c r="H94" s="81"/>
      <c r="I94" s="81"/>
      <c r="J94" s="81"/>
      <c r="K94" s="81"/>
      <c r="L94" s="81"/>
      <c r="M94" s="82"/>
      <c r="N94" s="81"/>
      <c r="O94" s="81"/>
      <c r="P94" s="81"/>
      <c r="Q94" s="82"/>
    </row>
    <row r="95" spans="1:17" ht="11.25" customHeight="1">
      <c r="A95"/>
      <c r="B95" s="84" t="s">
        <v>96</v>
      </c>
      <c r="C95" s="85" t="s">
        <v>97</v>
      </c>
      <c r="D95" s="86"/>
      <c r="E95" s="86"/>
      <c r="F95" s="86"/>
      <c r="G95" s="86"/>
      <c r="H95" s="86"/>
      <c r="I95" s="86"/>
      <c r="J95" s="86"/>
      <c r="K95" s="86"/>
      <c r="L95" s="86"/>
      <c r="M95" s="87"/>
      <c r="N95" s="86"/>
      <c r="O95" s="86"/>
      <c r="P95" s="86"/>
      <c r="Q95" s="87"/>
    </row>
    <row r="96" spans="1:13" ht="24" customHeight="1">
      <c r="A96"/>
      <c r="B96" s="439">
        <v>1</v>
      </c>
      <c r="C96" s="433" t="s">
        <v>291</v>
      </c>
      <c r="D96" s="434"/>
      <c r="E96" s="434"/>
      <c r="F96" s="434"/>
      <c r="G96" s="434"/>
      <c r="H96" s="434"/>
      <c r="I96" s="434"/>
      <c r="J96" s="434"/>
      <c r="K96" s="434"/>
      <c r="L96" s="434"/>
      <c r="M96" s="435"/>
    </row>
    <row r="97" spans="1:13" ht="13.5" customHeight="1">
      <c r="A97"/>
      <c r="B97" s="75"/>
      <c r="C97" s="401"/>
      <c r="D97" s="404"/>
      <c r="E97" s="404"/>
      <c r="F97" s="404"/>
      <c r="G97" s="404"/>
      <c r="H97" s="404"/>
      <c r="I97" s="404"/>
      <c r="J97" s="404"/>
      <c r="K97" s="404"/>
      <c r="L97" s="404"/>
      <c r="M97" s="405"/>
    </row>
    <row r="98" spans="1:13" ht="13.5" customHeight="1">
      <c r="A98"/>
      <c r="B98" s="75"/>
      <c r="C98" s="401"/>
      <c r="D98" s="404"/>
      <c r="E98" s="404"/>
      <c r="F98" s="404"/>
      <c r="G98" s="404"/>
      <c r="H98" s="404"/>
      <c r="I98" s="404"/>
      <c r="J98" s="404"/>
      <c r="K98" s="404"/>
      <c r="L98" s="404"/>
      <c r="M98" s="405"/>
    </row>
    <row r="99" spans="1:13" ht="13.5" customHeight="1">
      <c r="A99"/>
      <c r="B99" s="75"/>
      <c r="C99" s="401"/>
      <c r="D99" s="404"/>
      <c r="E99" s="404"/>
      <c r="F99" s="404"/>
      <c r="G99" s="404"/>
      <c r="H99" s="404"/>
      <c r="I99" s="404"/>
      <c r="J99" s="404"/>
      <c r="K99" s="404"/>
      <c r="L99" s="404"/>
      <c r="M99" s="405"/>
    </row>
    <row r="100" spans="1:13" ht="13.5" customHeight="1">
      <c r="A100"/>
      <c r="B100" s="75"/>
      <c r="C100" s="401"/>
      <c r="D100" s="404"/>
      <c r="E100" s="404"/>
      <c r="F100" s="404"/>
      <c r="G100" s="404"/>
      <c r="H100" s="404"/>
      <c r="I100" s="404"/>
      <c r="J100" s="404"/>
      <c r="K100" s="404"/>
      <c r="L100" s="404"/>
      <c r="M100" s="405"/>
    </row>
    <row r="101" spans="1:13" ht="13.5" customHeight="1">
      <c r="A101"/>
      <c r="B101" s="77"/>
      <c r="C101" s="401"/>
      <c r="D101" s="404"/>
      <c r="E101" s="404"/>
      <c r="F101" s="404"/>
      <c r="G101" s="404"/>
      <c r="H101" s="404"/>
      <c r="I101" s="404"/>
      <c r="J101" s="404"/>
      <c r="K101" s="404"/>
      <c r="L101" s="404"/>
      <c r="M101" s="405"/>
    </row>
    <row r="119" spans="2:17" ht="15">
      <c r="B119" s="59" t="str">
        <f>+Index!B11</f>
        <v>II.3. Enrollments by geographical distribution</v>
      </c>
      <c r="C119" s="60"/>
      <c r="D119" s="61"/>
      <c r="E119" s="61"/>
      <c r="F119" s="61"/>
      <c r="G119" s="61"/>
      <c r="H119" s="61"/>
      <c r="I119" s="61"/>
      <c r="J119" s="61"/>
      <c r="K119" s="61"/>
      <c r="L119" s="61"/>
      <c r="M119" s="62"/>
      <c r="N119" s="61"/>
      <c r="O119" s="61"/>
      <c r="P119" s="61"/>
      <c r="Q119" s="62"/>
    </row>
    <row r="120" spans="2:17" ht="13.5">
      <c r="B120" s="6"/>
      <c r="C120" s="6"/>
      <c r="D120" s="7"/>
      <c r="E120" s="7"/>
      <c r="F120" s="7"/>
      <c r="G120" s="7"/>
      <c r="H120" s="7"/>
      <c r="I120" s="7"/>
      <c r="J120" s="7"/>
      <c r="K120" s="7"/>
      <c r="L120" s="7"/>
      <c r="M120" s="7"/>
      <c r="N120" s="7"/>
      <c r="O120" s="7"/>
      <c r="P120" s="7"/>
      <c r="Q120" s="7"/>
    </row>
    <row r="121" spans="2:17" ht="13.5" thickBot="1">
      <c r="B121" s="20" t="s">
        <v>61</v>
      </c>
      <c r="C121" s="27"/>
      <c r="D121" s="396" t="s">
        <v>92</v>
      </c>
      <c r="E121" s="21">
        <v>1980</v>
      </c>
      <c r="F121" s="21">
        <v>1985</v>
      </c>
      <c r="G121" s="21">
        <v>1990</v>
      </c>
      <c r="H121" s="21">
        <v>1995</v>
      </c>
      <c r="I121" s="21">
        <v>1996</v>
      </c>
      <c r="J121" s="21">
        <v>1997</v>
      </c>
      <c r="K121" s="21">
        <v>1998</v>
      </c>
      <c r="L121" s="21">
        <v>1999</v>
      </c>
      <c r="M121" s="22">
        <v>2000</v>
      </c>
      <c r="N121" s="21">
        <v>2005</v>
      </c>
      <c r="O121" s="21">
        <v>2010</v>
      </c>
      <c r="P121" s="21">
        <v>2015</v>
      </c>
      <c r="Q121" s="22">
        <v>2016</v>
      </c>
    </row>
    <row r="122" spans="2:17" ht="14.25">
      <c r="B122" s="33" t="str">
        <f>+ca_1</f>
        <v>A. Private Institutions</v>
      </c>
      <c r="C122" s="73"/>
      <c r="D122" s="343"/>
      <c r="E122" s="280">
        <f>SUM(E123:E124)</f>
        <v>0</v>
      </c>
      <c r="F122" s="280">
        <f aca="true" t="shared" si="9" ref="F122:M122">SUM(F123:F124)</f>
        <v>386</v>
      </c>
      <c r="G122" s="280">
        <f t="shared" si="9"/>
        <v>6208</v>
      </c>
      <c r="H122" s="280">
        <f t="shared" si="9"/>
        <v>9852</v>
      </c>
      <c r="I122" s="280">
        <f t="shared" si="9"/>
        <v>13598</v>
      </c>
      <c r="J122" s="280">
        <f t="shared" si="9"/>
        <v>21267</v>
      </c>
      <c r="K122" s="280">
        <f t="shared" si="9"/>
        <v>29360</v>
      </c>
      <c r="L122" s="280">
        <f t="shared" si="9"/>
        <v>39243</v>
      </c>
      <c r="M122" s="281">
        <f t="shared" si="9"/>
        <v>50545</v>
      </c>
      <c r="N122" s="280">
        <f>SUM(N123:N124)</f>
        <v>107993</v>
      </c>
      <c r="O122" s="280">
        <f>SUM(O123:O124)</f>
        <v>190365</v>
      </c>
      <c r="P122" s="280">
        <f>SUM(P123:P124)</f>
        <v>534177</v>
      </c>
      <c r="Q122" s="281">
        <f>SUM(Q123:Q124)</f>
        <v>554218</v>
      </c>
    </row>
    <row r="123" spans="2:17" ht="14.25">
      <c r="B123" s="66"/>
      <c r="C123" s="64" t="str">
        <f>+ge_1</f>
        <v>1. Capital city</v>
      </c>
      <c r="D123" s="344"/>
      <c r="E123" s="300">
        <v>0</v>
      </c>
      <c r="F123" s="301">
        <v>386</v>
      </c>
      <c r="G123" s="301">
        <v>6208</v>
      </c>
      <c r="H123" s="301">
        <v>9152</v>
      </c>
      <c r="I123" s="301">
        <v>10435</v>
      </c>
      <c r="J123" s="301">
        <v>12414</v>
      </c>
      <c r="K123" s="301">
        <v>14415</v>
      </c>
      <c r="L123" s="301">
        <v>16470</v>
      </c>
      <c r="M123" s="302">
        <v>19156</v>
      </c>
      <c r="N123" s="301">
        <v>28338</v>
      </c>
      <c r="O123" s="301">
        <v>34843</v>
      </c>
      <c r="P123" s="301">
        <v>65172</v>
      </c>
      <c r="Q123" s="302">
        <v>64602</v>
      </c>
    </row>
    <row r="124" spans="2:17" ht="13.5">
      <c r="B124" s="66"/>
      <c r="C124" s="64" t="str">
        <f>+ge_2</f>
        <v>2. Non capital city</v>
      </c>
      <c r="D124" s="274"/>
      <c r="E124" s="304">
        <f>E6-E123</f>
        <v>0</v>
      </c>
      <c r="F124" s="304">
        <f>F6-F123</f>
        <v>0</v>
      </c>
      <c r="G124" s="304">
        <f>G6-G123</f>
        <v>0</v>
      </c>
      <c r="H124" s="304">
        <f>H6-H123</f>
        <v>700</v>
      </c>
      <c r="I124" s="304">
        <f>I6-I123</f>
        <v>3163</v>
      </c>
      <c r="J124" s="304">
        <f>J6-J123</f>
        <v>8853</v>
      </c>
      <c r="K124" s="304">
        <f>K6-K123</f>
        <v>14945</v>
      </c>
      <c r="L124" s="304">
        <f>L6-L123</f>
        <v>22773</v>
      </c>
      <c r="M124" s="304">
        <f>M6-M123</f>
        <v>31389</v>
      </c>
      <c r="N124" s="304">
        <f>N6-N123</f>
        <v>79655</v>
      </c>
      <c r="O124" s="304">
        <f>O6-O123</f>
        <v>155522</v>
      </c>
      <c r="P124" s="304">
        <f>P6-P123</f>
        <v>469005</v>
      </c>
      <c r="Q124" s="304">
        <f>Q6-Q123</f>
        <v>489616</v>
      </c>
    </row>
    <row r="125" spans="2:17" ht="13.5">
      <c r="B125" s="66"/>
      <c r="C125" s="64"/>
      <c r="D125" s="274"/>
      <c r="E125" s="292"/>
      <c r="F125" s="293"/>
      <c r="G125" s="293"/>
      <c r="H125" s="293"/>
      <c r="I125" s="293"/>
      <c r="J125" s="293"/>
      <c r="K125" s="293"/>
      <c r="L125" s="293"/>
      <c r="M125" s="294"/>
      <c r="N125" s="293"/>
      <c r="O125" s="293"/>
      <c r="P125" s="293"/>
      <c r="Q125" s="294"/>
    </row>
    <row r="126" spans="2:17" ht="13.5">
      <c r="B126" s="34" t="str">
        <f>+ca_2</f>
        <v>B. Public Institutions</v>
      </c>
      <c r="C126" s="74"/>
      <c r="D126" s="275"/>
      <c r="E126" s="282">
        <f>SUM(E127:E128)</f>
        <v>237369</v>
      </c>
      <c r="F126" s="282">
        <f aca="true" t="shared" si="10" ref="F126:M126">SUM(F127:F128)</f>
        <v>464782</v>
      </c>
      <c r="G126" s="282">
        <f t="shared" si="10"/>
        <v>726213</v>
      </c>
      <c r="H126" s="282">
        <f t="shared" si="10"/>
        <v>1209851</v>
      </c>
      <c r="I126" s="282">
        <f t="shared" si="10"/>
        <v>1270314</v>
      </c>
      <c r="J126" s="282">
        <f t="shared" si="10"/>
        <v>1370197</v>
      </c>
      <c r="K126" s="282">
        <f t="shared" si="10"/>
        <v>1416443</v>
      </c>
      <c r="L126" s="282">
        <f t="shared" si="10"/>
        <v>1446095</v>
      </c>
      <c r="M126" s="134">
        <f t="shared" si="10"/>
        <v>1536493</v>
      </c>
      <c r="N126" s="282">
        <f>SUM(N127:N128)</f>
        <v>2188013</v>
      </c>
      <c r="O126" s="282">
        <f>SUM(O127:O128)</f>
        <v>3571866</v>
      </c>
      <c r="P126" s="282">
        <f>SUM(P127:P128)</f>
        <v>6137014</v>
      </c>
      <c r="Q126" s="134">
        <f>SUM(Q127:Q128)</f>
        <v>6629961</v>
      </c>
    </row>
    <row r="127" spans="2:17" ht="13.5">
      <c r="B127" s="66"/>
      <c r="C127" s="64" t="str">
        <f>+ge_1</f>
        <v>1. Capital city</v>
      </c>
      <c r="D127" s="274"/>
      <c r="E127" s="300">
        <v>41080</v>
      </c>
      <c r="F127" s="301">
        <v>110465</v>
      </c>
      <c r="G127" s="301">
        <v>116387</v>
      </c>
      <c r="H127" s="301">
        <v>134825</v>
      </c>
      <c r="I127" s="301">
        <v>134980</v>
      </c>
      <c r="J127" s="301">
        <v>136701</v>
      </c>
      <c r="K127" s="301">
        <v>137332</v>
      </c>
      <c r="L127" s="301">
        <v>137040</v>
      </c>
      <c r="M127" s="302">
        <v>144340</v>
      </c>
      <c r="N127" s="301">
        <v>170659</v>
      </c>
      <c r="O127" s="301">
        <v>167235</v>
      </c>
      <c r="P127" s="301">
        <v>227521</v>
      </c>
      <c r="Q127" s="302">
        <v>238343</v>
      </c>
    </row>
    <row r="128" spans="2:17" ht="13.5">
      <c r="B128" s="66"/>
      <c r="C128" s="64" t="str">
        <f>+ge_2</f>
        <v>2. Non capital city</v>
      </c>
      <c r="D128" s="274"/>
      <c r="E128" s="305">
        <f>E15-E127</f>
        <v>196289</v>
      </c>
      <c r="F128" s="305">
        <f>F15-F127</f>
        <v>354317</v>
      </c>
      <c r="G128" s="305">
        <f>G15-G127</f>
        <v>609826</v>
      </c>
      <c r="H128" s="305">
        <f>H15-H127</f>
        <v>1075026</v>
      </c>
      <c r="I128" s="305">
        <f>I15-I127</f>
        <v>1135334</v>
      </c>
      <c r="J128" s="305">
        <f>J15-J127</f>
        <v>1233496</v>
      </c>
      <c r="K128" s="305">
        <f>K15-K127</f>
        <v>1279111</v>
      </c>
      <c r="L128" s="305">
        <f>L15-L127</f>
        <v>1309055</v>
      </c>
      <c r="M128" s="305">
        <f>M15-M127</f>
        <v>1392153</v>
      </c>
      <c r="N128" s="305">
        <f>N15-N127</f>
        <v>2017354</v>
      </c>
      <c r="O128" s="305">
        <f>O15-O127</f>
        <v>3404631</v>
      </c>
      <c r="P128" s="305">
        <f>P15-P127</f>
        <v>5909493</v>
      </c>
      <c r="Q128" s="305">
        <f>Q15-Q127</f>
        <v>6391618</v>
      </c>
    </row>
    <row r="129" spans="2:17" ht="13.5">
      <c r="B129" s="66"/>
      <c r="C129" s="64"/>
      <c r="D129" s="274"/>
      <c r="E129" s="306"/>
      <c r="F129" s="307"/>
      <c r="G129" s="307"/>
      <c r="H129" s="307"/>
      <c r="I129" s="307"/>
      <c r="J129" s="307"/>
      <c r="K129" s="307"/>
      <c r="L129" s="307"/>
      <c r="M129" s="308"/>
      <c r="N129" s="307"/>
      <c r="O129" s="307"/>
      <c r="P129" s="307"/>
      <c r="Q129" s="308"/>
    </row>
    <row r="130" spans="2:17" ht="13.5">
      <c r="B130" s="34" t="str">
        <f>+ca_3</f>
        <v>C.Total (private and public) </v>
      </c>
      <c r="C130" s="74"/>
      <c r="D130" s="275"/>
      <c r="E130" s="282">
        <f>E131+E132</f>
        <v>237369</v>
      </c>
      <c r="F130" s="282">
        <f aca="true" t="shared" si="11" ref="F130:Q130">F131+F132</f>
        <v>465168</v>
      </c>
      <c r="G130" s="282">
        <f t="shared" si="11"/>
        <v>732421</v>
      </c>
      <c r="H130" s="282">
        <f t="shared" si="11"/>
        <v>1219703</v>
      </c>
      <c r="I130" s="282">
        <f t="shared" si="11"/>
        <v>1283912</v>
      </c>
      <c r="J130" s="282">
        <f t="shared" si="11"/>
        <v>1391464</v>
      </c>
      <c r="K130" s="282">
        <f t="shared" si="11"/>
        <v>1445803</v>
      </c>
      <c r="L130" s="282">
        <f t="shared" si="11"/>
        <v>1485338</v>
      </c>
      <c r="M130" s="282">
        <f t="shared" si="11"/>
        <v>1587038</v>
      </c>
      <c r="N130" s="282">
        <f t="shared" si="11"/>
        <v>2296006</v>
      </c>
      <c r="O130" s="282">
        <f t="shared" si="11"/>
        <v>3762231</v>
      </c>
      <c r="P130" s="282">
        <f t="shared" si="11"/>
        <v>6671191</v>
      </c>
      <c r="Q130" s="282">
        <f t="shared" si="11"/>
        <v>7184179</v>
      </c>
    </row>
    <row r="131" spans="2:17" ht="13.5">
      <c r="B131" s="66"/>
      <c r="C131" s="64" t="str">
        <f>+ge_1</f>
        <v>1. Capital city</v>
      </c>
      <c r="D131" s="278"/>
      <c r="E131" s="285">
        <f>E123+E127</f>
        <v>41080</v>
      </c>
      <c r="F131" s="285">
        <f aca="true" t="shared" si="12" ref="F131:Q131">F123+F127</f>
        <v>110851</v>
      </c>
      <c r="G131" s="285">
        <f t="shared" si="12"/>
        <v>122595</v>
      </c>
      <c r="H131" s="285">
        <f t="shared" si="12"/>
        <v>143977</v>
      </c>
      <c r="I131" s="285">
        <f t="shared" si="12"/>
        <v>145415</v>
      </c>
      <c r="J131" s="285">
        <f t="shared" si="12"/>
        <v>149115</v>
      </c>
      <c r="K131" s="285">
        <f t="shared" si="12"/>
        <v>151747</v>
      </c>
      <c r="L131" s="285">
        <f t="shared" si="12"/>
        <v>153510</v>
      </c>
      <c r="M131" s="285">
        <f t="shared" si="12"/>
        <v>163496</v>
      </c>
      <c r="N131" s="285">
        <f t="shared" si="12"/>
        <v>198997</v>
      </c>
      <c r="O131" s="285">
        <f t="shared" si="12"/>
        <v>202078</v>
      </c>
      <c r="P131" s="285">
        <f t="shared" si="12"/>
        <v>292693</v>
      </c>
      <c r="Q131" s="285">
        <f t="shared" si="12"/>
        <v>302945</v>
      </c>
    </row>
    <row r="132" spans="2:17" ht="13.5">
      <c r="B132" s="66"/>
      <c r="C132" s="64" t="str">
        <f>+ge_2</f>
        <v>2. Non capital city</v>
      </c>
      <c r="D132" s="278"/>
      <c r="E132" s="286">
        <f>E124+E128</f>
        <v>196289</v>
      </c>
      <c r="F132" s="286">
        <f aca="true" t="shared" si="13" ref="F132:P132">F124+F128</f>
        <v>354317</v>
      </c>
      <c r="G132" s="286">
        <f t="shared" si="13"/>
        <v>609826</v>
      </c>
      <c r="H132" s="286">
        <f t="shared" si="13"/>
        <v>1075726</v>
      </c>
      <c r="I132" s="286">
        <f t="shared" si="13"/>
        <v>1138497</v>
      </c>
      <c r="J132" s="286">
        <f t="shared" si="13"/>
        <v>1242349</v>
      </c>
      <c r="K132" s="286">
        <f t="shared" si="13"/>
        <v>1294056</v>
      </c>
      <c r="L132" s="286">
        <f t="shared" si="13"/>
        <v>1331828</v>
      </c>
      <c r="M132" s="286">
        <f t="shared" si="13"/>
        <v>1423542</v>
      </c>
      <c r="N132" s="286">
        <f t="shared" si="13"/>
        <v>2097009</v>
      </c>
      <c r="O132" s="286">
        <f t="shared" si="13"/>
        <v>3560153</v>
      </c>
      <c r="P132" s="286">
        <f t="shared" si="13"/>
        <v>6378498</v>
      </c>
      <c r="Q132" s="286">
        <f>Q124+Q128</f>
        <v>6881234</v>
      </c>
    </row>
    <row r="133" spans="2:17" ht="13.5">
      <c r="B133" s="70"/>
      <c r="C133" s="89"/>
      <c r="D133" s="314"/>
      <c r="E133" s="309"/>
      <c r="F133" s="310"/>
      <c r="G133" s="310"/>
      <c r="H133" s="310"/>
      <c r="I133" s="310"/>
      <c r="J133" s="310"/>
      <c r="K133" s="310"/>
      <c r="L133" s="310"/>
      <c r="M133" s="311"/>
      <c r="N133" s="310"/>
      <c r="O133" s="310"/>
      <c r="P133" s="310"/>
      <c r="Q133" s="311"/>
    </row>
    <row r="134" ht="13.5">
      <c r="B134" s="11"/>
    </row>
    <row r="135" spans="1:17" ht="13.5" thickBot="1">
      <c r="A135"/>
      <c r="B135" s="100" t="s">
        <v>127</v>
      </c>
      <c r="C135" s="101"/>
      <c r="D135" s="200"/>
      <c r="E135" s="102">
        <v>1980</v>
      </c>
      <c r="F135" s="102">
        <v>1985</v>
      </c>
      <c r="G135" s="102">
        <v>1990</v>
      </c>
      <c r="H135" s="102">
        <v>1995</v>
      </c>
      <c r="I135" s="102">
        <v>1996</v>
      </c>
      <c r="J135" s="102">
        <v>1997</v>
      </c>
      <c r="K135" s="102">
        <v>1998</v>
      </c>
      <c r="L135" s="102">
        <v>1999</v>
      </c>
      <c r="M135" s="103">
        <v>2000</v>
      </c>
      <c r="N135" s="21">
        <v>2005</v>
      </c>
      <c r="O135" s="21">
        <v>2010</v>
      </c>
      <c r="P135" s="21">
        <v>2015</v>
      </c>
      <c r="Q135" s="22">
        <v>2016</v>
      </c>
    </row>
    <row r="136" spans="1:17" ht="24.75" customHeight="1">
      <c r="A136"/>
      <c r="B136" s="50">
        <v>1</v>
      </c>
      <c r="C136" s="51" t="s">
        <v>110</v>
      </c>
      <c r="D136" s="209"/>
      <c r="E136" s="52">
        <f>+IF(E130&gt;0,E131/E130,"-")</f>
        <v>0.1730638794450834</v>
      </c>
      <c r="F136" s="52">
        <f aca="true" t="shared" si="14" ref="F136:M136">+IF(F130&gt;0,F131/F130,"-")</f>
        <v>0.2383031506896433</v>
      </c>
      <c r="G136" s="52">
        <f t="shared" si="14"/>
        <v>0.16738323996717736</v>
      </c>
      <c r="H136" s="52">
        <f t="shared" si="14"/>
        <v>0.1180426710436885</v>
      </c>
      <c r="I136" s="52">
        <f t="shared" si="14"/>
        <v>0.11325931995339245</v>
      </c>
      <c r="J136" s="52">
        <f t="shared" si="14"/>
        <v>0.10716410916847292</v>
      </c>
      <c r="K136" s="52">
        <f t="shared" si="14"/>
        <v>0.10495689938394097</v>
      </c>
      <c r="L136" s="52">
        <f t="shared" si="14"/>
        <v>0.10335021389071039</v>
      </c>
      <c r="M136" s="53">
        <f t="shared" si="14"/>
        <v>0.10301958743268907</v>
      </c>
      <c r="N136" s="52">
        <f>+IF(N130&gt;0,N131/N130,"-")</f>
        <v>0.0866709407553813</v>
      </c>
      <c r="O136" s="52">
        <f>+IF(O130&gt;0,O131/O130,"-")</f>
        <v>0.053712278698463754</v>
      </c>
      <c r="P136" s="52">
        <f>+IF(P130&gt;0,P131/P130,"-")</f>
        <v>0.0438741747912779</v>
      </c>
      <c r="Q136" s="53">
        <f>+IF(Q130&gt;0,Q131/Q130,"-")</f>
        <v>0.04216835354464303</v>
      </c>
    </row>
    <row r="137" spans="1:17" ht="24.75" customHeight="1">
      <c r="A137"/>
      <c r="B137" s="40">
        <v>2</v>
      </c>
      <c r="C137" s="44" t="s">
        <v>111</v>
      </c>
      <c r="D137" s="76"/>
      <c r="E137" s="42" t="str">
        <f aca="true" t="shared" si="15" ref="E137:M137">+IF(E122&gt;0,E123/E122,"-")</f>
        <v>-</v>
      </c>
      <c r="F137" s="42">
        <f t="shared" si="15"/>
        <v>1</v>
      </c>
      <c r="G137" s="42">
        <f t="shared" si="15"/>
        <v>1</v>
      </c>
      <c r="H137" s="42">
        <f t="shared" si="15"/>
        <v>0.928948436865611</v>
      </c>
      <c r="I137" s="42">
        <f t="shared" si="15"/>
        <v>0.7673922635681718</v>
      </c>
      <c r="J137" s="42">
        <f t="shared" si="15"/>
        <v>0.5837212582874877</v>
      </c>
      <c r="K137" s="42">
        <f t="shared" si="15"/>
        <v>0.4909741144414169</v>
      </c>
      <c r="L137" s="42">
        <f t="shared" si="15"/>
        <v>0.41969268404556226</v>
      </c>
      <c r="M137" s="43">
        <f t="shared" si="15"/>
        <v>0.3789890196854288</v>
      </c>
      <c r="N137" s="42">
        <f>+IF(N122&gt;0,N123/N122,"-")</f>
        <v>0.2624058966784884</v>
      </c>
      <c r="O137" s="42">
        <f>+IF(O122&gt;0,O123/O122,"-")</f>
        <v>0.18303259527749324</v>
      </c>
      <c r="P137" s="42">
        <f>+IF(P122&gt;0,P123/P122,"-")</f>
        <v>0.1220045041250372</v>
      </c>
      <c r="Q137" s="43">
        <f>+IF(Q122&gt;0,Q123/Q122,"-")</f>
        <v>0.116564240064379</v>
      </c>
    </row>
    <row r="138" spans="1:17" ht="24.75" customHeight="1">
      <c r="A138"/>
      <c r="B138" s="47">
        <v>3</v>
      </c>
      <c r="C138" s="44" t="s">
        <v>112</v>
      </c>
      <c r="D138" s="95"/>
      <c r="E138" s="48">
        <f>+IF(E126&gt;0,E127/E126,"-")</f>
        <v>0.1730638794450834</v>
      </c>
      <c r="F138" s="48">
        <f aca="true" t="shared" si="16" ref="F138:M138">+IF(F126&gt;0,F127/F126,"-")</f>
        <v>0.23767056383422766</v>
      </c>
      <c r="G138" s="48">
        <f t="shared" si="16"/>
        <v>0.16026565208829915</v>
      </c>
      <c r="H138" s="48">
        <f t="shared" si="16"/>
        <v>0.11143934253060914</v>
      </c>
      <c r="I138" s="48">
        <f t="shared" si="16"/>
        <v>0.10625719310343741</v>
      </c>
      <c r="J138" s="48">
        <f t="shared" si="16"/>
        <v>0.09976740570881414</v>
      </c>
      <c r="K138" s="48">
        <f t="shared" si="16"/>
        <v>0.0969555428633556</v>
      </c>
      <c r="L138" s="48">
        <f t="shared" si="16"/>
        <v>0.09476555827936615</v>
      </c>
      <c r="M138" s="49">
        <f t="shared" si="16"/>
        <v>0.09394120246561488</v>
      </c>
      <c r="N138" s="48">
        <f>+IF(N126&gt;0,N127/N126,"-")</f>
        <v>0.07799725138744605</v>
      </c>
      <c r="O138" s="48">
        <f>+IF(O126&gt;0,O127/O126,"-")</f>
        <v>0.04682006547838021</v>
      </c>
      <c r="P138" s="48">
        <f>+IF(P126&gt;0,P127/P126,"-")</f>
        <v>0.0370735670474273</v>
      </c>
      <c r="Q138" s="49">
        <f>+IF(Q126&gt;0,Q127/Q126,"-")</f>
        <v>0.03594938190435811</v>
      </c>
    </row>
    <row r="139" spans="2:17" ht="13.5">
      <c r="B139" s="11"/>
      <c r="C139" s="6"/>
      <c r="D139" s="7"/>
      <c r="E139" s="7"/>
      <c r="F139" s="7"/>
      <c r="G139" s="7"/>
      <c r="H139" s="7"/>
      <c r="I139" s="7"/>
      <c r="J139" s="7"/>
      <c r="K139" s="7"/>
      <c r="L139" s="7"/>
      <c r="M139" s="7"/>
      <c r="N139" s="7"/>
      <c r="O139" s="7"/>
      <c r="P139" s="7"/>
      <c r="Q139" s="7"/>
    </row>
    <row r="140" spans="1:17" ht="11.25" customHeight="1">
      <c r="A140"/>
      <c r="B140" s="244" t="s">
        <v>95</v>
      </c>
      <c r="C140" s="80"/>
      <c r="D140" s="81"/>
      <c r="E140" s="81"/>
      <c r="F140" s="81"/>
      <c r="G140" s="81"/>
      <c r="H140" s="81"/>
      <c r="I140" s="81"/>
      <c r="J140" s="81"/>
      <c r="K140" s="81"/>
      <c r="L140" s="81"/>
      <c r="M140" s="82"/>
      <c r="N140" s="81"/>
      <c r="O140" s="81"/>
      <c r="P140" s="81"/>
      <c r="Q140" s="82"/>
    </row>
    <row r="141" spans="1:17" ht="11.25" customHeight="1">
      <c r="A141"/>
      <c r="B141" s="84" t="s">
        <v>96</v>
      </c>
      <c r="C141" s="85" t="s">
        <v>97</v>
      </c>
      <c r="D141" s="86"/>
      <c r="E141" s="86"/>
      <c r="F141" s="86"/>
      <c r="G141" s="86"/>
      <c r="H141" s="86"/>
      <c r="I141" s="86"/>
      <c r="J141" s="86"/>
      <c r="K141" s="86"/>
      <c r="L141" s="86"/>
      <c r="M141" s="87"/>
      <c r="N141" s="86"/>
      <c r="O141" s="86"/>
      <c r="P141" s="86"/>
      <c r="Q141" s="87"/>
    </row>
    <row r="142" spans="1:13" ht="23.25" customHeight="1">
      <c r="A142"/>
      <c r="B142" s="221"/>
      <c r="C142" s="401"/>
      <c r="D142" s="417"/>
      <c r="E142" s="417"/>
      <c r="F142" s="417"/>
      <c r="G142" s="417"/>
      <c r="H142" s="417"/>
      <c r="I142" s="417"/>
      <c r="J142" s="417"/>
      <c r="K142" s="417"/>
      <c r="L142" s="417"/>
      <c r="M142" s="418"/>
    </row>
    <row r="143" spans="1:13" ht="13.5" customHeight="1">
      <c r="A143"/>
      <c r="B143" s="318"/>
      <c r="C143" s="398"/>
      <c r="D143" s="399"/>
      <c r="E143" s="399"/>
      <c r="F143" s="399"/>
      <c r="G143" s="399"/>
      <c r="H143" s="399"/>
      <c r="I143" s="399"/>
      <c r="J143" s="399"/>
      <c r="K143" s="399"/>
      <c r="L143" s="399"/>
      <c r="M143" s="400"/>
    </row>
    <row r="144" spans="1:13" ht="13.5" customHeight="1">
      <c r="A144"/>
      <c r="B144" s="318"/>
      <c r="C144" s="398"/>
      <c r="D144" s="399"/>
      <c r="E144" s="399"/>
      <c r="F144" s="399"/>
      <c r="G144" s="399"/>
      <c r="H144" s="399"/>
      <c r="I144" s="399"/>
      <c r="J144" s="399"/>
      <c r="K144" s="399"/>
      <c r="L144" s="399"/>
      <c r="M144" s="400"/>
    </row>
    <row r="145" spans="1:13" ht="13.5" customHeight="1">
      <c r="A145"/>
      <c r="B145" s="242"/>
      <c r="C145" s="419"/>
      <c r="D145" s="420"/>
      <c r="E145" s="420"/>
      <c r="F145" s="420"/>
      <c r="G145" s="420"/>
      <c r="H145" s="420"/>
      <c r="I145" s="420"/>
      <c r="J145" s="420"/>
      <c r="K145" s="420"/>
      <c r="L145" s="420"/>
      <c r="M145" s="421"/>
    </row>
    <row r="146" spans="1:13" ht="13.5" customHeight="1">
      <c r="A146"/>
      <c r="B146" s="242"/>
      <c r="C146" s="419"/>
      <c r="D146" s="420"/>
      <c r="E146" s="420"/>
      <c r="F146" s="420"/>
      <c r="G146" s="420"/>
      <c r="H146" s="420"/>
      <c r="I146" s="420"/>
      <c r="J146" s="420"/>
      <c r="K146" s="420"/>
      <c r="L146" s="420"/>
      <c r="M146" s="421"/>
    </row>
    <row r="147" spans="1:13" ht="13.5" customHeight="1">
      <c r="A147"/>
      <c r="B147" s="243"/>
      <c r="C147" s="422"/>
      <c r="D147" s="423"/>
      <c r="E147" s="423"/>
      <c r="F147" s="423"/>
      <c r="G147" s="423"/>
      <c r="H147" s="423"/>
      <c r="I147" s="423"/>
      <c r="J147" s="423"/>
      <c r="K147" s="423"/>
      <c r="L147" s="423"/>
      <c r="M147" s="424"/>
    </row>
    <row r="164" spans="2:17" ht="15">
      <c r="B164" s="59" t="str">
        <f>+Index!B13</f>
        <v>II.5. Enrollments by type of program (onsite/distance)</v>
      </c>
      <c r="C164" s="60"/>
      <c r="D164" s="61"/>
      <c r="E164" s="61"/>
      <c r="F164" s="61"/>
      <c r="G164" s="61"/>
      <c r="H164" s="61"/>
      <c r="I164" s="61"/>
      <c r="J164" s="61"/>
      <c r="K164" s="61"/>
      <c r="L164" s="61"/>
      <c r="M164" s="62"/>
      <c r="N164" s="61"/>
      <c r="O164" s="61"/>
      <c r="P164" s="61"/>
      <c r="Q164" s="62"/>
    </row>
    <row r="165" spans="2:17" ht="13.5">
      <c r="B165" s="6"/>
      <c r="C165" s="6"/>
      <c r="D165" s="7"/>
      <c r="E165" s="7"/>
      <c r="F165" s="7"/>
      <c r="G165" s="7"/>
      <c r="H165" s="7"/>
      <c r="I165" s="7"/>
      <c r="J165" s="7"/>
      <c r="K165" s="7"/>
      <c r="L165" s="7"/>
      <c r="M165" s="7"/>
      <c r="N165" s="7"/>
      <c r="O165" s="7"/>
      <c r="P165" s="7"/>
      <c r="Q165" s="7"/>
    </row>
    <row r="166" spans="2:17" ht="13.5" thickBot="1">
      <c r="B166" s="20" t="s">
        <v>61</v>
      </c>
      <c r="C166" s="27"/>
      <c r="D166" s="195" t="s">
        <v>92</v>
      </c>
      <c r="E166" s="21">
        <v>1980</v>
      </c>
      <c r="F166" s="21">
        <v>1985</v>
      </c>
      <c r="G166" s="21">
        <v>1990</v>
      </c>
      <c r="H166" s="21">
        <v>1995</v>
      </c>
      <c r="I166" s="21">
        <v>1996</v>
      </c>
      <c r="J166" s="21">
        <v>1997</v>
      </c>
      <c r="K166" s="21">
        <v>1998</v>
      </c>
      <c r="L166" s="21">
        <v>1999</v>
      </c>
      <c r="M166" s="22">
        <v>2000</v>
      </c>
      <c r="N166" s="21">
        <v>2005</v>
      </c>
      <c r="O166" s="21">
        <v>2010</v>
      </c>
      <c r="P166" s="21">
        <v>2015</v>
      </c>
      <c r="Q166" s="22">
        <v>2016</v>
      </c>
    </row>
    <row r="167" spans="2:17" ht="13.5">
      <c r="B167" s="33" t="str">
        <f>+ca_1</f>
        <v>A. Private Institutions</v>
      </c>
      <c r="C167" s="73"/>
      <c r="D167" s="207"/>
      <c r="E167" s="281">
        <v>0</v>
      </c>
      <c r="F167" s="281">
        <v>386</v>
      </c>
      <c r="G167" s="281">
        <v>6208</v>
      </c>
      <c r="H167" s="281">
        <v>9852</v>
      </c>
      <c r="I167" s="281">
        <v>13598</v>
      </c>
      <c r="J167" s="281">
        <v>21267</v>
      </c>
      <c r="K167" s="281">
        <v>29360</v>
      </c>
      <c r="L167" s="281">
        <v>39243</v>
      </c>
      <c r="M167" s="281">
        <v>50545</v>
      </c>
      <c r="N167" s="281">
        <v>107993</v>
      </c>
      <c r="O167" s="281">
        <v>190365</v>
      </c>
      <c r="P167" s="281">
        <f>P168+P169</f>
        <v>534177</v>
      </c>
      <c r="Q167" s="281">
        <f>Q168+Q169</f>
        <v>554218</v>
      </c>
    </row>
    <row r="168" spans="2:17" ht="13.5">
      <c r="B168" s="66"/>
      <c r="C168" s="64" t="str">
        <f>+r_1</f>
        <v>1. Onsite</v>
      </c>
      <c r="D168" s="196"/>
      <c r="E168" s="302"/>
      <c r="F168" s="302"/>
      <c r="G168" s="302"/>
      <c r="H168" s="302"/>
      <c r="I168" s="302"/>
      <c r="J168" s="302"/>
      <c r="K168" s="302"/>
      <c r="L168" s="302"/>
      <c r="M168" s="302"/>
      <c r="N168" s="302"/>
      <c r="O168" s="302"/>
      <c r="P168" s="302">
        <f>P6-P169</f>
        <v>524349</v>
      </c>
      <c r="Q168" s="302">
        <f>Q6-Q169</f>
        <v>540638</v>
      </c>
    </row>
    <row r="169" spans="2:17" ht="13.5">
      <c r="B169" s="66"/>
      <c r="C169" s="64" t="str">
        <f>+r_2</f>
        <v>2. Distance learning</v>
      </c>
      <c r="D169" s="196"/>
      <c r="E169" s="327"/>
      <c r="F169" s="328"/>
      <c r="G169" s="328"/>
      <c r="H169" s="328"/>
      <c r="I169" s="328"/>
      <c r="J169" s="328"/>
      <c r="K169" s="328"/>
      <c r="L169" s="328"/>
      <c r="M169" s="329"/>
      <c r="N169" s="328"/>
      <c r="O169" s="328"/>
      <c r="P169" s="304">
        <v>9828</v>
      </c>
      <c r="Q169" s="305">
        <v>13580</v>
      </c>
    </row>
    <row r="170" spans="2:17" ht="13.5">
      <c r="B170" s="66"/>
      <c r="C170" s="64"/>
      <c r="D170" s="196"/>
      <c r="E170" s="265"/>
      <c r="F170" s="263"/>
      <c r="G170" s="263"/>
      <c r="H170" s="263"/>
      <c r="I170" s="263"/>
      <c r="J170" s="263"/>
      <c r="K170" s="263"/>
      <c r="L170" s="263"/>
      <c r="M170" s="264"/>
      <c r="N170" s="263"/>
      <c r="O170" s="263"/>
      <c r="P170" s="263"/>
      <c r="Q170" s="264"/>
    </row>
    <row r="171" spans="2:17" ht="13.5">
      <c r="B171" s="34" t="str">
        <f>+ca_2</f>
        <v>B. Public Institutions</v>
      </c>
      <c r="C171" s="74"/>
      <c r="D171" s="187"/>
      <c r="E171" s="25">
        <v>237369</v>
      </c>
      <c r="F171" s="25">
        <v>464782</v>
      </c>
      <c r="G171" s="25">
        <v>726213</v>
      </c>
      <c r="H171" s="25">
        <v>1209851</v>
      </c>
      <c r="I171" s="25">
        <v>1270314</v>
      </c>
      <c r="J171" s="25">
        <v>1370197</v>
      </c>
      <c r="K171" s="25">
        <v>1416443</v>
      </c>
      <c r="L171" s="25">
        <v>1446095</v>
      </c>
      <c r="M171" s="25">
        <v>1536493</v>
      </c>
      <c r="N171" s="25">
        <v>2188013</v>
      </c>
      <c r="O171" s="25">
        <v>3571866</v>
      </c>
      <c r="P171" s="25">
        <f>P172+P173</f>
        <v>6137014</v>
      </c>
      <c r="Q171" s="25">
        <f>Q172+Q173</f>
        <v>6629961</v>
      </c>
    </row>
    <row r="172" spans="2:17" ht="13.5">
      <c r="B172" s="66"/>
      <c r="C172" s="64" t="str">
        <f>+r_1</f>
        <v>1. Onsite</v>
      </c>
      <c r="D172" s="196"/>
      <c r="E172" s="380"/>
      <c r="F172" s="380"/>
      <c r="G172" s="380"/>
      <c r="H172" s="380"/>
      <c r="I172" s="380"/>
      <c r="J172" s="380"/>
      <c r="K172" s="380"/>
      <c r="L172" s="380"/>
      <c r="M172" s="380"/>
      <c r="N172" s="380"/>
      <c r="O172" s="380"/>
      <c r="P172" s="380">
        <f>P15-P173</f>
        <v>2995556</v>
      </c>
      <c r="Q172" s="380">
        <f>Q15-Q173</f>
        <v>3245373</v>
      </c>
    </row>
    <row r="173" spans="2:17" ht="13.5">
      <c r="B173" s="66"/>
      <c r="C173" s="64" t="str">
        <f>+r_2</f>
        <v>2. Distance learning</v>
      </c>
      <c r="D173" s="196"/>
      <c r="E173" s="327"/>
      <c r="F173" s="327"/>
      <c r="G173" s="327"/>
      <c r="H173" s="327"/>
      <c r="I173" s="327"/>
      <c r="J173" s="327"/>
      <c r="K173" s="327"/>
      <c r="L173" s="327"/>
      <c r="M173" s="330"/>
      <c r="N173" s="327"/>
      <c r="O173" s="327"/>
      <c r="P173" s="303">
        <v>3141458</v>
      </c>
      <c r="Q173" s="392">
        <v>3384588</v>
      </c>
    </row>
    <row r="174" spans="2:17" ht="13.5">
      <c r="B174" s="66"/>
      <c r="C174" s="64"/>
      <c r="D174" s="196"/>
      <c r="E174" s="320"/>
      <c r="F174" s="320"/>
      <c r="G174" s="320"/>
      <c r="H174" s="320"/>
      <c r="I174" s="320"/>
      <c r="J174" s="320"/>
      <c r="K174" s="320"/>
      <c r="L174" s="320"/>
      <c r="M174" s="321"/>
      <c r="N174" s="320"/>
      <c r="O174" s="320"/>
      <c r="P174" s="320"/>
      <c r="Q174" s="321"/>
    </row>
    <row r="175" spans="2:17" ht="13.5">
      <c r="B175" s="34" t="str">
        <f>+ca_3</f>
        <v>C.Total (private and public) </v>
      </c>
      <c r="C175" s="74"/>
      <c r="D175" s="187"/>
      <c r="E175" s="282">
        <f>E167+E171</f>
        <v>237369</v>
      </c>
      <c r="F175" s="282">
        <f aca="true" t="shared" si="17" ref="F175:Q175">F167+F171</f>
        <v>465168</v>
      </c>
      <c r="G175" s="282">
        <f t="shared" si="17"/>
        <v>732421</v>
      </c>
      <c r="H175" s="282">
        <f t="shared" si="17"/>
        <v>1219703</v>
      </c>
      <c r="I175" s="282">
        <f t="shared" si="17"/>
        <v>1283912</v>
      </c>
      <c r="J175" s="282">
        <f t="shared" si="17"/>
        <v>1391464</v>
      </c>
      <c r="K175" s="282">
        <f t="shared" si="17"/>
        <v>1445803</v>
      </c>
      <c r="L175" s="282">
        <f t="shared" si="17"/>
        <v>1485338</v>
      </c>
      <c r="M175" s="282">
        <f t="shared" si="17"/>
        <v>1587038</v>
      </c>
      <c r="N175" s="282">
        <f t="shared" si="17"/>
        <v>2296006</v>
      </c>
      <c r="O175" s="282">
        <f t="shared" si="17"/>
        <v>3762231</v>
      </c>
      <c r="P175" s="282">
        <f t="shared" si="17"/>
        <v>6671191</v>
      </c>
      <c r="Q175" s="282">
        <f t="shared" si="17"/>
        <v>7184179</v>
      </c>
    </row>
    <row r="176" spans="2:17" ht="13.5">
      <c r="B176" s="66"/>
      <c r="C176" s="64" t="str">
        <f>+r_1</f>
        <v>1. Onsite</v>
      </c>
      <c r="D176" s="199"/>
      <c r="E176" s="285"/>
      <c r="F176" s="285"/>
      <c r="G176" s="285"/>
      <c r="H176" s="285"/>
      <c r="I176" s="285"/>
      <c r="J176" s="285"/>
      <c r="K176" s="285"/>
      <c r="L176" s="285"/>
      <c r="M176" s="285"/>
      <c r="N176" s="285"/>
      <c r="O176" s="285"/>
      <c r="P176" s="285">
        <f>P168+P172</f>
        <v>3519905</v>
      </c>
      <c r="Q176" s="285">
        <f>Q168+Q172</f>
        <v>3786011</v>
      </c>
    </row>
    <row r="177" spans="2:17" ht="13.5">
      <c r="B177" s="66"/>
      <c r="C177" s="64" t="str">
        <f>+r_2</f>
        <v>2. Distance learning</v>
      </c>
      <c r="D177" s="199"/>
      <c r="E177" s="69"/>
      <c r="F177" s="69"/>
      <c r="G177" s="69"/>
      <c r="H177" s="69"/>
      <c r="I177" s="69"/>
      <c r="J177" s="69"/>
      <c r="K177" s="69"/>
      <c r="L177" s="69"/>
      <c r="M177" s="69"/>
      <c r="N177" s="69"/>
      <c r="O177" s="286"/>
      <c r="P177" s="286" t="s">
        <v>296</v>
      </c>
      <c r="Q177" s="286">
        <v>3398168</v>
      </c>
    </row>
    <row r="178" spans="2:17" ht="13.5">
      <c r="B178" s="70"/>
      <c r="C178" s="89">
        <f>+C170</f>
        <v>0</v>
      </c>
      <c r="D178" s="208"/>
      <c r="E178" s="72"/>
      <c r="F178" s="72"/>
      <c r="G178" s="72"/>
      <c r="H178" s="72"/>
      <c r="I178" s="72"/>
      <c r="J178" s="72"/>
      <c r="K178" s="72"/>
      <c r="L178" s="72"/>
      <c r="M178" s="99"/>
      <c r="N178" s="72"/>
      <c r="O178" s="72"/>
      <c r="P178" s="72"/>
      <c r="Q178" s="99"/>
    </row>
    <row r="179" ht="13.5">
      <c r="B179" s="11"/>
    </row>
    <row r="180" spans="1:17" ht="13.5" thickBot="1">
      <c r="A180"/>
      <c r="B180" s="100" t="s">
        <v>127</v>
      </c>
      <c r="C180" s="101"/>
      <c r="D180" s="200"/>
      <c r="E180" s="102">
        <v>1980</v>
      </c>
      <c r="F180" s="102">
        <v>1985</v>
      </c>
      <c r="G180" s="102">
        <v>1990</v>
      </c>
      <c r="H180" s="102">
        <v>1995</v>
      </c>
      <c r="I180" s="102">
        <v>1996</v>
      </c>
      <c r="J180" s="102">
        <v>1997</v>
      </c>
      <c r="K180" s="102">
        <v>1998</v>
      </c>
      <c r="L180" s="102">
        <v>1999</v>
      </c>
      <c r="M180" s="103">
        <v>2000</v>
      </c>
      <c r="N180" s="102">
        <v>2005</v>
      </c>
      <c r="O180" s="102">
        <v>2010</v>
      </c>
      <c r="P180" s="22">
        <v>2015</v>
      </c>
      <c r="Q180" s="22">
        <v>2016</v>
      </c>
    </row>
    <row r="181" spans="1:17" ht="32.25" customHeight="1">
      <c r="A181"/>
      <c r="B181" s="50">
        <v>1</v>
      </c>
      <c r="C181" s="51" t="s">
        <v>113</v>
      </c>
      <c r="D181" s="209"/>
      <c r="E181" s="52">
        <f>+IF(E175&gt;0,E176/E175,"-")</f>
        <v>0</v>
      </c>
      <c r="F181" s="52">
        <f aca="true" t="shared" si="18" ref="F181:M181">+IF(F175&gt;0,F176/F175,"-")</f>
        <v>0</v>
      </c>
      <c r="G181" s="52">
        <f t="shared" si="18"/>
        <v>0</v>
      </c>
      <c r="H181" s="52">
        <f t="shared" si="18"/>
        <v>0</v>
      </c>
      <c r="I181" s="52">
        <f t="shared" si="18"/>
        <v>0</v>
      </c>
      <c r="J181" s="52">
        <f t="shared" si="18"/>
        <v>0</v>
      </c>
      <c r="K181" s="52">
        <f t="shared" si="18"/>
        <v>0</v>
      </c>
      <c r="L181" s="52">
        <f t="shared" si="18"/>
        <v>0</v>
      </c>
      <c r="M181" s="53">
        <f t="shared" si="18"/>
        <v>0</v>
      </c>
      <c r="N181" s="52">
        <f>+IF(N175&gt;0,N176/N175,"-")</f>
        <v>0</v>
      </c>
      <c r="O181" s="52">
        <f>+IF(O175&gt;0,O176/O175,"-")</f>
        <v>0</v>
      </c>
      <c r="P181" s="52">
        <f>+IF(P175&gt;0,P176/P175,"-")</f>
        <v>0.5276276754780368</v>
      </c>
      <c r="Q181" s="53">
        <f>+IF(Q175&gt;0,Q176/Q175,"-")</f>
        <v>0.5269928547158973</v>
      </c>
    </row>
    <row r="182" spans="1:17" ht="39" customHeight="1">
      <c r="A182"/>
      <c r="B182" s="40">
        <v>2</v>
      </c>
      <c r="C182" s="44" t="s">
        <v>114</v>
      </c>
      <c r="D182" s="76"/>
      <c r="E182" s="42" t="str">
        <f>+IF(E167&gt;0,E168/E167,"-")</f>
        <v>-</v>
      </c>
      <c r="F182" s="42">
        <f aca="true" t="shared" si="19" ref="F182:M182">+IF(F167&gt;0,F168/F167,"-")</f>
        <v>0</v>
      </c>
      <c r="G182" s="42">
        <f t="shared" si="19"/>
        <v>0</v>
      </c>
      <c r="H182" s="42">
        <f t="shared" si="19"/>
        <v>0</v>
      </c>
      <c r="I182" s="42">
        <f t="shared" si="19"/>
        <v>0</v>
      </c>
      <c r="J182" s="42">
        <f t="shared" si="19"/>
        <v>0</v>
      </c>
      <c r="K182" s="42">
        <f t="shared" si="19"/>
        <v>0</v>
      </c>
      <c r="L182" s="42">
        <f t="shared" si="19"/>
        <v>0</v>
      </c>
      <c r="M182" s="43">
        <f t="shared" si="19"/>
        <v>0</v>
      </c>
      <c r="N182" s="42">
        <f>+IF(N167&gt;0,N168/N167,"-")</f>
        <v>0</v>
      </c>
      <c r="O182" s="42">
        <f>+IF(O167&gt;0,O168/O167,"-")</f>
        <v>0</v>
      </c>
      <c r="P182" s="42">
        <f>+IF(P167&gt;0,P168/P167,"-")</f>
        <v>0.9816016039627314</v>
      </c>
      <c r="Q182" s="43">
        <f>+IF(Q167&gt;0,Q168/Q167,"-")</f>
        <v>0.9754970065930735</v>
      </c>
    </row>
    <row r="183" spans="1:17" ht="36" customHeight="1">
      <c r="A183"/>
      <c r="B183" s="47">
        <v>3</v>
      </c>
      <c r="C183" s="44" t="s">
        <v>115</v>
      </c>
      <c r="D183" s="95"/>
      <c r="E183" s="48">
        <f>+IF(E171&gt;0,E172/E171,"-")</f>
        <v>0</v>
      </c>
      <c r="F183" s="48">
        <f aca="true" t="shared" si="20" ref="F183:M183">+IF(F171&gt;0,F172/F171,"-")</f>
        <v>0</v>
      </c>
      <c r="G183" s="48">
        <f t="shared" si="20"/>
        <v>0</v>
      </c>
      <c r="H183" s="48">
        <f t="shared" si="20"/>
        <v>0</v>
      </c>
      <c r="I183" s="48">
        <f t="shared" si="20"/>
        <v>0</v>
      </c>
      <c r="J183" s="48">
        <f t="shared" si="20"/>
        <v>0</v>
      </c>
      <c r="K183" s="48">
        <f t="shared" si="20"/>
        <v>0</v>
      </c>
      <c r="L183" s="48">
        <f t="shared" si="20"/>
        <v>0</v>
      </c>
      <c r="M183" s="49">
        <f t="shared" si="20"/>
        <v>0</v>
      </c>
      <c r="N183" s="48">
        <f>+IF(N171&gt;0,N172/N171,"-")</f>
        <v>0</v>
      </c>
      <c r="O183" s="48">
        <f>+IF(O171&gt;0,O172/O171,"-")</f>
        <v>0</v>
      </c>
      <c r="P183" s="48">
        <f>+IF(P171&gt;0,P172/P171,"-")</f>
        <v>0.488112948740218</v>
      </c>
      <c r="Q183" s="49">
        <f>+IF(Q171&gt;0,Q172/Q171,"-")</f>
        <v>0.4895010694633045</v>
      </c>
    </row>
    <row r="184" spans="2:17" ht="13.5">
      <c r="B184" s="11"/>
      <c r="C184" s="6"/>
      <c r="D184" s="7"/>
      <c r="E184" s="7"/>
      <c r="F184" s="7"/>
      <c r="G184" s="7"/>
      <c r="H184" s="7"/>
      <c r="I184" s="7"/>
      <c r="J184" s="7"/>
      <c r="K184" s="7"/>
      <c r="L184" s="7"/>
      <c r="M184" s="7"/>
      <c r="N184" s="7"/>
      <c r="O184" s="7"/>
      <c r="P184" s="7"/>
      <c r="Q184" s="7"/>
    </row>
    <row r="185" spans="1:17" ht="11.25" customHeight="1">
      <c r="A185"/>
      <c r="B185" s="83" t="s">
        <v>95</v>
      </c>
      <c r="C185" s="80"/>
      <c r="D185" s="81"/>
      <c r="E185" s="81"/>
      <c r="F185" s="81"/>
      <c r="G185" s="81"/>
      <c r="H185" s="81"/>
      <c r="I185" s="81"/>
      <c r="J185" s="81"/>
      <c r="K185" s="81"/>
      <c r="L185" s="81"/>
      <c r="M185" s="82"/>
      <c r="N185" s="81"/>
      <c r="O185" s="81"/>
      <c r="P185" s="81"/>
      <c r="Q185" s="82"/>
    </row>
    <row r="186" spans="1:17" ht="11.25" customHeight="1">
      <c r="A186"/>
      <c r="B186" s="84" t="s">
        <v>96</v>
      </c>
      <c r="C186" s="85" t="s">
        <v>97</v>
      </c>
      <c r="D186" s="86"/>
      <c r="E186" s="86"/>
      <c r="F186" s="86"/>
      <c r="G186" s="86"/>
      <c r="H186" s="86"/>
      <c r="I186" s="86"/>
      <c r="J186" s="86"/>
      <c r="K186" s="86"/>
      <c r="L186" s="86"/>
      <c r="M186" s="87"/>
      <c r="N186" s="86"/>
      <c r="O186" s="86"/>
      <c r="P186" s="86"/>
      <c r="Q186" s="87"/>
    </row>
    <row r="187" spans="1:13" ht="13.5" customHeight="1">
      <c r="A187"/>
      <c r="B187" s="78"/>
      <c r="C187" s="401" t="s">
        <v>292</v>
      </c>
      <c r="D187" s="404"/>
      <c r="E187" s="404"/>
      <c r="F187" s="404"/>
      <c r="G187" s="404"/>
      <c r="H187" s="404"/>
      <c r="I187" s="404"/>
      <c r="J187" s="404"/>
      <c r="K187" s="404"/>
      <c r="L187" s="404"/>
      <c r="M187" s="405"/>
    </row>
    <row r="188" spans="1:13" ht="22.5" customHeight="1">
      <c r="A188"/>
      <c r="B188" s="75"/>
      <c r="C188" s="401" t="s">
        <v>297</v>
      </c>
      <c r="D188" s="404"/>
      <c r="E188" s="404"/>
      <c r="F188" s="404"/>
      <c r="G188" s="404"/>
      <c r="H188" s="404"/>
      <c r="I188" s="404"/>
      <c r="J188" s="404"/>
      <c r="K188" s="404"/>
      <c r="L188" s="404"/>
      <c r="M188" s="405"/>
    </row>
    <row r="189" spans="1:13" ht="13.5" customHeight="1">
      <c r="A189"/>
      <c r="B189" s="75"/>
      <c r="C189" s="401"/>
      <c r="D189" s="404"/>
      <c r="E189" s="404"/>
      <c r="F189" s="404"/>
      <c r="G189" s="404"/>
      <c r="H189" s="404"/>
      <c r="I189" s="404"/>
      <c r="J189" s="404"/>
      <c r="K189" s="404"/>
      <c r="L189" s="404"/>
      <c r="M189" s="405"/>
    </row>
    <row r="190" spans="1:13" ht="13.5" customHeight="1">
      <c r="A190"/>
      <c r="B190" s="75"/>
      <c r="C190" s="401"/>
      <c r="D190" s="404"/>
      <c r="E190" s="404"/>
      <c r="F190" s="404"/>
      <c r="G190" s="404"/>
      <c r="H190" s="404"/>
      <c r="I190" s="404"/>
      <c r="J190" s="404"/>
      <c r="K190" s="404"/>
      <c r="L190" s="404"/>
      <c r="M190" s="405"/>
    </row>
    <row r="191" spans="1:13" ht="13.5" customHeight="1">
      <c r="A191"/>
      <c r="B191" s="75"/>
      <c r="C191" s="401"/>
      <c r="D191" s="404"/>
      <c r="E191" s="404"/>
      <c r="F191" s="404"/>
      <c r="G191" s="404"/>
      <c r="H191" s="404"/>
      <c r="I191" s="404"/>
      <c r="J191" s="404"/>
      <c r="K191" s="404"/>
      <c r="L191" s="404"/>
      <c r="M191" s="405"/>
    </row>
    <row r="192" spans="1:13" ht="13.5" customHeight="1">
      <c r="A192"/>
      <c r="B192" s="77"/>
      <c r="C192" s="401"/>
      <c r="D192" s="404"/>
      <c r="E192" s="404"/>
      <c r="F192" s="404"/>
      <c r="G192" s="404"/>
      <c r="H192" s="404"/>
      <c r="I192" s="404"/>
      <c r="J192" s="404"/>
      <c r="K192" s="404"/>
      <c r="L192" s="404"/>
      <c r="M192" s="405"/>
    </row>
    <row r="207" ht="13.5">
      <c r="B207" s="11"/>
    </row>
    <row r="208" ht="13.5">
      <c r="B208" s="11"/>
    </row>
    <row r="210" ht="13.5" hidden="1"/>
    <row r="212" spans="2:17" ht="15">
      <c r="B212" s="59" t="str">
        <f>+Index!B14</f>
        <v>II.6. Enrollments by field of study</v>
      </c>
      <c r="C212" s="60"/>
      <c r="D212" s="61"/>
      <c r="E212" s="61"/>
      <c r="F212" s="61"/>
      <c r="G212" s="61"/>
      <c r="H212" s="61"/>
      <c r="I212" s="61"/>
      <c r="J212" s="61"/>
      <c r="K212" s="61"/>
      <c r="L212" s="61"/>
      <c r="M212" s="62"/>
      <c r="N212" s="61"/>
      <c r="O212" s="61"/>
      <c r="P212" s="61"/>
      <c r="Q212" s="62"/>
    </row>
    <row r="213" spans="2:17" ht="13.5">
      <c r="B213" s="6"/>
      <c r="C213" s="6"/>
      <c r="D213" s="7"/>
      <c r="E213" s="7"/>
      <c r="F213" s="7"/>
      <c r="G213" s="7"/>
      <c r="H213" s="7"/>
      <c r="I213" s="7"/>
      <c r="J213" s="7"/>
      <c r="K213" s="7"/>
      <c r="L213" s="7"/>
      <c r="M213" s="7"/>
      <c r="N213" s="7"/>
      <c r="O213" s="7"/>
      <c r="P213" s="7"/>
      <c r="Q213" s="7"/>
    </row>
    <row r="214" spans="2:17" ht="13.5" thickBot="1">
      <c r="B214" s="20" t="s">
        <v>61</v>
      </c>
      <c r="C214" s="27"/>
      <c r="D214" s="195" t="s">
        <v>92</v>
      </c>
      <c r="E214" s="21">
        <v>1980</v>
      </c>
      <c r="F214" s="21">
        <v>1985</v>
      </c>
      <c r="G214" s="21">
        <v>1990</v>
      </c>
      <c r="H214" s="21">
        <v>1995</v>
      </c>
      <c r="I214" s="21">
        <v>1996</v>
      </c>
      <c r="J214" s="21">
        <v>1997</v>
      </c>
      <c r="K214" s="21">
        <v>1998</v>
      </c>
      <c r="L214" s="21">
        <v>1999</v>
      </c>
      <c r="M214" s="22">
        <v>2000</v>
      </c>
      <c r="N214" s="21">
        <v>2005</v>
      </c>
      <c r="O214" s="21">
        <v>2010</v>
      </c>
      <c r="P214" s="21">
        <v>2015</v>
      </c>
      <c r="Q214" s="22">
        <v>2016</v>
      </c>
    </row>
    <row r="215" spans="1:17" s="139" customFormat="1" ht="13.5">
      <c r="A215" s="3"/>
      <c r="B215" s="33" t="str">
        <f>+ca_1</f>
        <v>A. Private Institutions</v>
      </c>
      <c r="C215" s="137"/>
      <c r="D215" s="207"/>
      <c r="E215" s="138"/>
      <c r="F215" s="138"/>
      <c r="G215" s="138"/>
      <c r="H215" s="138"/>
      <c r="I215" s="138"/>
      <c r="J215" s="138"/>
      <c r="K215" s="138"/>
      <c r="L215" s="138"/>
      <c r="M215" s="143"/>
      <c r="N215" s="138"/>
      <c r="O215" s="138"/>
      <c r="P215" s="138"/>
      <c r="Q215" s="143"/>
    </row>
    <row r="216" spans="2:17" ht="13.5">
      <c r="B216" s="66"/>
      <c r="C216" s="144" t="str">
        <f>+a_1</f>
        <v>1. Agriculture</v>
      </c>
      <c r="D216" s="211"/>
      <c r="E216" s="300"/>
      <c r="F216" s="301"/>
      <c r="G216" s="301"/>
      <c r="H216" s="301"/>
      <c r="I216" s="301"/>
      <c r="J216" s="301"/>
      <c r="K216" s="301"/>
      <c r="L216" s="301"/>
      <c r="M216" s="302"/>
      <c r="N216" s="301"/>
      <c r="O216" s="301"/>
      <c r="P216" s="301"/>
      <c r="Q216" s="302"/>
    </row>
    <row r="217" spans="2:17" ht="13.5">
      <c r="B217" s="66"/>
      <c r="C217" s="144" t="str">
        <f>+a_2</f>
        <v>2. Art &amp; Architecture</v>
      </c>
      <c r="D217" s="211"/>
      <c r="E217" s="303"/>
      <c r="F217" s="304"/>
      <c r="G217" s="304"/>
      <c r="H217" s="304"/>
      <c r="I217" s="304"/>
      <c r="J217" s="304"/>
      <c r="K217" s="304"/>
      <c r="L217" s="304"/>
      <c r="M217" s="305"/>
      <c r="N217" s="304"/>
      <c r="O217" s="304"/>
      <c r="P217" s="304"/>
      <c r="Q217" s="305"/>
    </row>
    <row r="218" spans="2:17" ht="13.5">
      <c r="B218" s="66"/>
      <c r="C218" s="144" t="str">
        <f>+a_3</f>
        <v>3. Natural Sciences</v>
      </c>
      <c r="D218" s="211"/>
      <c r="E218" s="303"/>
      <c r="F218" s="304"/>
      <c r="G218" s="304"/>
      <c r="H218" s="304"/>
      <c r="I218" s="304"/>
      <c r="J218" s="304"/>
      <c r="K218" s="304"/>
      <c r="L218" s="304"/>
      <c r="M218" s="305"/>
      <c r="N218" s="304"/>
      <c r="O218" s="304"/>
      <c r="P218" s="304"/>
      <c r="Q218" s="305"/>
    </row>
    <row r="219" spans="2:17" ht="13.5">
      <c r="B219" s="66"/>
      <c r="C219" s="144" t="str">
        <f>+a_4</f>
        <v>4. Social Sciences</v>
      </c>
      <c r="D219" s="211"/>
      <c r="E219" s="303"/>
      <c r="F219" s="304"/>
      <c r="G219" s="304"/>
      <c r="H219" s="304"/>
      <c r="I219" s="304"/>
      <c r="J219" s="304"/>
      <c r="K219" s="304"/>
      <c r="L219" s="304"/>
      <c r="M219" s="305"/>
      <c r="N219" s="304"/>
      <c r="O219" s="304"/>
      <c r="P219" s="304"/>
      <c r="Q219" s="305"/>
    </row>
    <row r="220" spans="2:17" ht="13.5">
      <c r="B220" s="66"/>
      <c r="C220" s="144" t="str">
        <f>+a_5</f>
        <v>5. Law</v>
      </c>
      <c r="D220" s="211"/>
      <c r="E220" s="303"/>
      <c r="F220" s="304"/>
      <c r="G220" s="304"/>
      <c r="H220" s="304"/>
      <c r="I220" s="304"/>
      <c r="J220" s="304"/>
      <c r="K220" s="304"/>
      <c r="L220" s="304"/>
      <c r="M220" s="305"/>
      <c r="N220" s="304"/>
      <c r="O220" s="304"/>
      <c r="P220" s="304"/>
      <c r="Q220" s="305"/>
    </row>
    <row r="221" spans="2:17" ht="13.5">
      <c r="B221" s="66"/>
      <c r="C221" s="144" t="str">
        <f>+a_6</f>
        <v>6. Humanities</v>
      </c>
      <c r="D221" s="211"/>
      <c r="E221" s="303"/>
      <c r="F221" s="304"/>
      <c r="G221" s="304"/>
      <c r="H221" s="304"/>
      <c r="I221" s="304"/>
      <c r="J221" s="304"/>
      <c r="K221" s="304"/>
      <c r="L221" s="304"/>
      <c r="M221" s="305"/>
      <c r="N221" s="304"/>
      <c r="O221" s="304"/>
      <c r="P221" s="304"/>
      <c r="Q221" s="305"/>
    </row>
    <row r="222" spans="2:17" ht="13.5">
      <c r="B222" s="66"/>
      <c r="C222" s="144" t="str">
        <f>+a_7</f>
        <v>7. Education</v>
      </c>
      <c r="D222" s="211"/>
      <c r="E222" s="303"/>
      <c r="F222" s="304"/>
      <c r="G222" s="304"/>
      <c r="H222" s="304"/>
      <c r="I222" s="304"/>
      <c r="J222" s="304"/>
      <c r="K222" s="304"/>
      <c r="L222" s="304"/>
      <c r="M222" s="305"/>
      <c r="N222" s="304"/>
      <c r="O222" s="304"/>
      <c r="P222" s="304"/>
      <c r="Q222" s="305"/>
    </row>
    <row r="223" spans="2:17" ht="13.5">
      <c r="B223" s="66"/>
      <c r="C223" s="144" t="str">
        <f>+a_8</f>
        <v>8. Technology</v>
      </c>
      <c r="D223" s="211"/>
      <c r="E223" s="303"/>
      <c r="F223" s="304"/>
      <c r="G223" s="304"/>
      <c r="H223" s="304"/>
      <c r="I223" s="304"/>
      <c r="J223" s="304"/>
      <c r="K223" s="304"/>
      <c r="L223" s="304"/>
      <c r="M223" s="305"/>
      <c r="N223" s="304"/>
      <c r="O223" s="304"/>
      <c r="P223" s="304"/>
      <c r="Q223" s="305"/>
    </row>
    <row r="224" spans="2:17" ht="13.5">
      <c r="B224" s="66"/>
      <c r="C224" s="144" t="str">
        <f>+a_9</f>
        <v>9. Health</v>
      </c>
      <c r="D224" s="211"/>
      <c r="E224" s="303"/>
      <c r="F224" s="304"/>
      <c r="G224" s="304"/>
      <c r="H224" s="304"/>
      <c r="I224" s="304"/>
      <c r="J224" s="304"/>
      <c r="K224" s="304"/>
      <c r="L224" s="304"/>
      <c r="M224" s="305"/>
      <c r="N224" s="304"/>
      <c r="O224" s="304"/>
      <c r="P224" s="304"/>
      <c r="Q224" s="305"/>
    </row>
    <row r="225" spans="2:17" ht="13.5">
      <c r="B225" s="66"/>
      <c r="C225" s="144" t="str">
        <f>+a_10</f>
        <v>10. Administration</v>
      </c>
      <c r="D225" s="211"/>
      <c r="E225" s="303"/>
      <c r="F225" s="304"/>
      <c r="G225" s="304"/>
      <c r="H225" s="304"/>
      <c r="I225" s="304"/>
      <c r="J225" s="304"/>
      <c r="K225" s="304"/>
      <c r="L225" s="304"/>
      <c r="M225" s="305"/>
      <c r="N225" s="304"/>
      <c r="O225" s="304"/>
      <c r="P225" s="304"/>
      <c r="Q225" s="305"/>
    </row>
    <row r="226" spans="2:17" ht="13.5" hidden="1">
      <c r="B226" s="66"/>
      <c r="C226" s="145"/>
      <c r="D226" s="212"/>
      <c r="E226" s="123"/>
      <c r="F226" s="125"/>
      <c r="G226" s="125"/>
      <c r="H226" s="125"/>
      <c r="I226" s="125"/>
      <c r="J226" s="125"/>
      <c r="K226" s="125"/>
      <c r="L226" s="125"/>
      <c r="M226" s="126"/>
      <c r="N226" s="125"/>
      <c r="O226" s="125"/>
      <c r="P226" s="125"/>
      <c r="Q226" s="126"/>
    </row>
    <row r="227" spans="1:17" s="139" customFormat="1" ht="13.5">
      <c r="A227" s="3"/>
      <c r="B227" s="34" t="str">
        <f>+ca_2</f>
        <v>B. Public Institutions</v>
      </c>
      <c r="C227" s="140"/>
      <c r="D227" s="213"/>
      <c r="E227" s="141"/>
      <c r="F227" s="141"/>
      <c r="G227" s="141"/>
      <c r="H227" s="141"/>
      <c r="I227" s="141"/>
      <c r="J227" s="141"/>
      <c r="K227" s="141"/>
      <c r="L227" s="141"/>
      <c r="M227" s="142"/>
      <c r="N227" s="141"/>
      <c r="O227" s="141"/>
      <c r="P227" s="141"/>
      <c r="Q227" s="142"/>
    </row>
    <row r="228" spans="2:17" ht="13.5">
      <c r="B228" s="66"/>
      <c r="C228" s="144" t="str">
        <f>+a_1</f>
        <v>1. Agriculture</v>
      </c>
      <c r="D228" s="211"/>
      <c r="E228" s="285"/>
      <c r="F228" s="315"/>
      <c r="G228" s="315"/>
      <c r="H228" s="316"/>
      <c r="I228" s="316"/>
      <c r="J228" s="316"/>
      <c r="K228" s="316"/>
      <c r="L228" s="316"/>
      <c r="M228" s="317"/>
      <c r="N228" s="316"/>
      <c r="O228" s="316"/>
      <c r="P228" s="316"/>
      <c r="Q228" s="317"/>
    </row>
    <row r="229" spans="2:17" ht="13.5">
      <c r="B229" s="66"/>
      <c r="C229" s="144" t="str">
        <f>+a_2</f>
        <v>2. Art &amp; Architecture</v>
      </c>
      <c r="D229" s="211"/>
      <c r="E229" s="286"/>
      <c r="F229" s="315"/>
      <c r="G229" s="315"/>
      <c r="H229" s="304"/>
      <c r="I229" s="304"/>
      <c r="J229" s="304"/>
      <c r="K229" s="304"/>
      <c r="L229" s="304"/>
      <c r="M229" s="305"/>
      <c r="N229" s="304"/>
      <c r="O229" s="304"/>
      <c r="P229" s="304"/>
      <c r="Q229" s="305"/>
    </row>
    <row r="230" spans="2:17" ht="13.5">
      <c r="B230" s="66"/>
      <c r="C230" s="144" t="str">
        <f>+a_3</f>
        <v>3. Natural Sciences</v>
      </c>
      <c r="D230" s="211"/>
      <c r="E230" s="286"/>
      <c r="F230" s="315"/>
      <c r="G230" s="315"/>
      <c r="H230" s="304"/>
      <c r="I230" s="304"/>
      <c r="J230" s="304"/>
      <c r="K230" s="304"/>
      <c r="L230" s="304"/>
      <c r="M230" s="305"/>
      <c r="N230" s="304"/>
      <c r="O230" s="304"/>
      <c r="P230" s="304"/>
      <c r="Q230" s="305"/>
    </row>
    <row r="231" spans="2:17" ht="13.5">
      <c r="B231" s="66"/>
      <c r="C231" s="144" t="str">
        <f>+a_4</f>
        <v>4. Social Sciences</v>
      </c>
      <c r="D231" s="211"/>
      <c r="E231" s="286"/>
      <c r="F231" s="315"/>
      <c r="G231" s="315"/>
      <c r="H231" s="304"/>
      <c r="I231" s="304"/>
      <c r="J231" s="304"/>
      <c r="K231" s="304"/>
      <c r="L231" s="304"/>
      <c r="M231" s="305"/>
      <c r="N231" s="304"/>
      <c r="O231" s="304"/>
      <c r="P231" s="304"/>
      <c r="Q231" s="305"/>
    </row>
    <row r="232" spans="2:17" ht="13.5">
      <c r="B232" s="66"/>
      <c r="C232" s="144" t="str">
        <f>+a_5</f>
        <v>5. Law</v>
      </c>
      <c r="D232" s="211"/>
      <c r="E232" s="286"/>
      <c r="F232" s="315"/>
      <c r="G232" s="315"/>
      <c r="H232" s="304"/>
      <c r="I232" s="304"/>
      <c r="J232" s="304"/>
      <c r="K232" s="304"/>
      <c r="L232" s="304"/>
      <c r="M232" s="305"/>
      <c r="N232" s="304"/>
      <c r="O232" s="304"/>
      <c r="P232" s="304"/>
      <c r="Q232" s="305"/>
    </row>
    <row r="233" spans="2:17" ht="13.5">
      <c r="B233" s="66"/>
      <c r="C233" s="144" t="str">
        <f>+a_6</f>
        <v>6. Humanities</v>
      </c>
      <c r="D233" s="211"/>
      <c r="E233" s="286"/>
      <c r="F233" s="315"/>
      <c r="G233" s="315"/>
      <c r="H233" s="304"/>
      <c r="I233" s="304"/>
      <c r="J233" s="304"/>
      <c r="K233" s="304"/>
      <c r="L233" s="304"/>
      <c r="M233" s="305"/>
      <c r="N233" s="304"/>
      <c r="O233" s="304"/>
      <c r="P233" s="304"/>
      <c r="Q233" s="305"/>
    </row>
    <row r="234" spans="2:17" ht="13.5">
      <c r="B234" s="66"/>
      <c r="C234" s="144" t="str">
        <f>+a_7</f>
        <v>7. Education</v>
      </c>
      <c r="D234" s="211"/>
      <c r="E234" s="286"/>
      <c r="F234" s="315"/>
      <c r="G234" s="315"/>
      <c r="H234" s="304"/>
      <c r="I234" s="304"/>
      <c r="J234" s="304"/>
      <c r="K234" s="304"/>
      <c r="L234" s="304"/>
      <c r="M234" s="305"/>
      <c r="N234" s="304"/>
      <c r="O234" s="304"/>
      <c r="P234" s="304"/>
      <c r="Q234" s="305"/>
    </row>
    <row r="235" spans="2:17" ht="13.5">
      <c r="B235" s="66"/>
      <c r="C235" s="144" t="str">
        <f>+a_8</f>
        <v>8. Technology</v>
      </c>
      <c r="D235" s="211"/>
      <c r="E235" s="286"/>
      <c r="F235" s="315"/>
      <c r="G235" s="315"/>
      <c r="H235" s="304"/>
      <c r="I235" s="304"/>
      <c r="J235" s="304"/>
      <c r="K235" s="304"/>
      <c r="L235" s="304"/>
      <c r="M235" s="305"/>
      <c r="N235" s="304"/>
      <c r="O235" s="304"/>
      <c r="P235" s="304"/>
      <c r="Q235" s="305"/>
    </row>
    <row r="236" spans="2:17" ht="13.5">
      <c r="B236" s="66"/>
      <c r="C236" s="144" t="str">
        <f>+a_9</f>
        <v>9. Health</v>
      </c>
      <c r="D236" s="211"/>
      <c r="E236" s="286"/>
      <c r="F236" s="315"/>
      <c r="G236" s="315"/>
      <c r="H236" s="304"/>
      <c r="I236" s="304"/>
      <c r="J236" s="304"/>
      <c r="K236" s="304"/>
      <c r="L236" s="304"/>
      <c r="M236" s="305"/>
      <c r="N236" s="304"/>
      <c r="O236" s="304"/>
      <c r="P236" s="304"/>
      <c r="Q236" s="305"/>
    </row>
    <row r="237" spans="2:17" ht="13.5">
      <c r="B237" s="66"/>
      <c r="C237" s="144" t="str">
        <f>+a_10</f>
        <v>10. Administration</v>
      </c>
      <c r="D237" s="211"/>
      <c r="E237" s="309"/>
      <c r="F237" s="315"/>
      <c r="G237" s="315"/>
      <c r="H237" s="304"/>
      <c r="I237" s="304"/>
      <c r="J237" s="304"/>
      <c r="K237" s="304"/>
      <c r="L237" s="304"/>
      <c r="M237" s="305"/>
      <c r="N237" s="304"/>
      <c r="O237" s="304"/>
      <c r="P237" s="304"/>
      <c r="Q237" s="305"/>
    </row>
    <row r="238" spans="2:17" ht="13.5" hidden="1">
      <c r="B238" s="66"/>
      <c r="C238" s="64"/>
      <c r="D238" s="196"/>
      <c r="E238" s="123"/>
      <c r="F238" s="125"/>
      <c r="G238" s="125"/>
      <c r="H238" s="125"/>
      <c r="I238" s="125"/>
      <c r="J238" s="125"/>
      <c r="K238" s="125"/>
      <c r="L238" s="125"/>
      <c r="M238" s="126"/>
      <c r="N238" s="125"/>
      <c r="O238" s="125"/>
      <c r="P238" s="125"/>
      <c r="Q238" s="126"/>
    </row>
    <row r="239" spans="1:17" s="139" customFormat="1" ht="13.5">
      <c r="A239" s="3"/>
      <c r="B239" s="34" t="str">
        <f>+ca_3</f>
        <v>C.Total (private and public) </v>
      </c>
      <c r="C239" s="140"/>
      <c r="D239" s="213"/>
      <c r="E239" s="141"/>
      <c r="F239" s="141"/>
      <c r="G239" s="141"/>
      <c r="H239" s="141"/>
      <c r="I239" s="141"/>
      <c r="J239" s="141"/>
      <c r="K239" s="141"/>
      <c r="L239" s="141"/>
      <c r="M239" s="142"/>
      <c r="N239" s="141"/>
      <c r="O239" s="141"/>
      <c r="P239" s="141"/>
      <c r="Q239" s="142"/>
    </row>
    <row r="240" spans="2:17" ht="13.5">
      <c r="B240" s="66"/>
      <c r="C240" s="144" t="str">
        <f>+a_1</f>
        <v>1. Agriculture</v>
      </c>
      <c r="D240" s="211"/>
      <c r="E240" s="285"/>
      <c r="F240" s="315"/>
      <c r="G240" s="315"/>
      <c r="H240" s="315"/>
      <c r="I240" s="315"/>
      <c r="J240" s="315"/>
      <c r="K240" s="315"/>
      <c r="L240" s="315"/>
      <c r="M240" s="315"/>
      <c r="N240" s="315"/>
      <c r="O240" s="315"/>
      <c r="P240" s="315"/>
      <c r="Q240" s="315"/>
    </row>
    <row r="241" spans="2:17" ht="13.5">
      <c r="B241" s="66"/>
      <c r="C241" s="144" t="str">
        <f>+a_2</f>
        <v>2. Art &amp; Architecture</v>
      </c>
      <c r="D241" s="211"/>
      <c r="E241" s="286"/>
      <c r="F241" s="315"/>
      <c r="G241" s="315"/>
      <c r="H241" s="315"/>
      <c r="I241" s="315"/>
      <c r="J241" s="315"/>
      <c r="K241" s="315"/>
      <c r="L241" s="315"/>
      <c r="M241" s="315"/>
      <c r="N241" s="315"/>
      <c r="O241" s="315"/>
      <c r="P241" s="315"/>
      <c r="Q241" s="315"/>
    </row>
    <row r="242" spans="2:17" ht="13.5">
      <c r="B242" s="66"/>
      <c r="C242" s="144" t="str">
        <f>+a_3</f>
        <v>3. Natural Sciences</v>
      </c>
      <c r="D242" s="211"/>
      <c r="E242" s="286"/>
      <c r="F242" s="315"/>
      <c r="G242" s="315"/>
      <c r="H242" s="315"/>
      <c r="I242" s="315"/>
      <c r="J242" s="315"/>
      <c r="K242" s="315"/>
      <c r="L242" s="315"/>
      <c r="M242" s="315"/>
      <c r="N242" s="315"/>
      <c r="O242" s="315"/>
      <c r="P242" s="315"/>
      <c r="Q242" s="315"/>
    </row>
    <row r="243" spans="2:17" ht="13.5">
      <c r="B243" s="66"/>
      <c r="C243" s="144" t="str">
        <f>+a_4</f>
        <v>4. Social Sciences</v>
      </c>
      <c r="D243" s="211"/>
      <c r="E243" s="286"/>
      <c r="F243" s="315"/>
      <c r="G243" s="315"/>
      <c r="H243" s="315"/>
      <c r="I243" s="315"/>
      <c r="J243" s="315"/>
      <c r="K243" s="315"/>
      <c r="L243" s="315"/>
      <c r="M243" s="315"/>
      <c r="N243" s="315"/>
      <c r="O243" s="315"/>
      <c r="P243" s="315"/>
      <c r="Q243" s="315"/>
    </row>
    <row r="244" spans="2:17" ht="13.5">
      <c r="B244" s="66"/>
      <c r="C244" s="144" t="str">
        <f>+a_5</f>
        <v>5. Law</v>
      </c>
      <c r="D244" s="211"/>
      <c r="E244" s="286"/>
      <c r="F244" s="315"/>
      <c r="G244" s="315"/>
      <c r="H244" s="315"/>
      <c r="I244" s="315"/>
      <c r="J244" s="315"/>
      <c r="K244" s="315"/>
      <c r="L244" s="315"/>
      <c r="M244" s="315"/>
      <c r="N244" s="315"/>
      <c r="O244" s="315"/>
      <c r="P244" s="315"/>
      <c r="Q244" s="315"/>
    </row>
    <row r="245" spans="2:17" ht="13.5">
      <c r="B245" s="66"/>
      <c r="C245" s="144" t="str">
        <f>+a_6</f>
        <v>6. Humanities</v>
      </c>
      <c r="D245" s="211"/>
      <c r="E245" s="286"/>
      <c r="F245" s="315"/>
      <c r="G245" s="315"/>
      <c r="H245" s="315"/>
      <c r="I245" s="315"/>
      <c r="J245" s="315"/>
      <c r="K245" s="315"/>
      <c r="L245" s="315"/>
      <c r="M245" s="315"/>
      <c r="N245" s="315"/>
      <c r="O245" s="315"/>
      <c r="P245" s="315"/>
      <c r="Q245" s="315"/>
    </row>
    <row r="246" spans="2:17" ht="13.5">
      <c r="B246" s="66"/>
      <c r="C246" s="144" t="str">
        <f>+a_7</f>
        <v>7. Education</v>
      </c>
      <c r="D246" s="211"/>
      <c r="E246" s="286"/>
      <c r="F246" s="315"/>
      <c r="G246" s="315"/>
      <c r="H246" s="315"/>
      <c r="I246" s="315"/>
      <c r="J246" s="315"/>
      <c r="K246" s="315"/>
      <c r="L246" s="315"/>
      <c r="M246" s="315"/>
      <c r="N246" s="315"/>
      <c r="O246" s="315"/>
      <c r="P246" s="315"/>
      <c r="Q246" s="315"/>
    </row>
    <row r="247" spans="2:17" ht="13.5">
      <c r="B247" s="66"/>
      <c r="C247" s="144" t="str">
        <f>+a_8</f>
        <v>8. Technology</v>
      </c>
      <c r="D247" s="211"/>
      <c r="E247" s="286"/>
      <c r="F247" s="315"/>
      <c r="G247" s="315"/>
      <c r="H247" s="315"/>
      <c r="I247" s="315"/>
      <c r="J247" s="315"/>
      <c r="K247" s="315"/>
      <c r="L247" s="315"/>
      <c r="M247" s="315"/>
      <c r="N247" s="315"/>
      <c r="O247" s="315"/>
      <c r="P247" s="315"/>
      <c r="Q247" s="315"/>
    </row>
    <row r="248" spans="2:17" ht="13.5">
      <c r="B248" s="66"/>
      <c r="C248" s="144" t="str">
        <f>+a_9</f>
        <v>9. Health</v>
      </c>
      <c r="D248" s="211"/>
      <c r="E248" s="286"/>
      <c r="F248" s="315"/>
      <c r="G248" s="315"/>
      <c r="H248" s="315"/>
      <c r="I248" s="315"/>
      <c r="J248" s="315"/>
      <c r="K248" s="315"/>
      <c r="L248" s="315"/>
      <c r="M248" s="315"/>
      <c r="N248" s="315"/>
      <c r="O248" s="315"/>
      <c r="P248" s="315"/>
      <c r="Q248" s="315"/>
    </row>
    <row r="249" spans="2:17" ht="13.5">
      <c r="B249" s="70"/>
      <c r="C249" s="146" t="str">
        <f>+a_10</f>
        <v>10. Administration</v>
      </c>
      <c r="D249" s="214"/>
      <c r="E249" s="309"/>
      <c r="F249" s="315"/>
      <c r="G249" s="315"/>
      <c r="H249" s="315"/>
      <c r="I249" s="315"/>
      <c r="J249" s="315"/>
      <c r="K249" s="315"/>
      <c r="L249" s="315"/>
      <c r="M249" s="315"/>
      <c r="N249" s="315"/>
      <c r="O249" s="315"/>
      <c r="P249" s="315"/>
      <c r="Q249" s="315"/>
    </row>
    <row r="250" spans="2:17" ht="13.5" hidden="1" thickBot="1">
      <c r="B250" s="105"/>
      <c r="C250" s="91"/>
      <c r="D250" s="215"/>
      <c r="E250" s="106"/>
      <c r="F250" s="107"/>
      <c r="G250" s="107"/>
      <c r="H250" s="107"/>
      <c r="I250" s="107"/>
      <c r="J250" s="107"/>
      <c r="K250" s="107"/>
      <c r="L250" s="107"/>
      <c r="M250" s="108"/>
      <c r="N250" s="107"/>
      <c r="O250" s="107"/>
      <c r="P250" s="107"/>
      <c r="Q250" s="108"/>
    </row>
    <row r="252" spans="1:17" ht="13.5" thickBot="1">
      <c r="A252"/>
      <c r="B252" s="100" t="s">
        <v>127</v>
      </c>
      <c r="C252" s="101"/>
      <c r="D252" s="200"/>
      <c r="E252" s="102">
        <v>1980</v>
      </c>
      <c r="F252" s="102">
        <v>1985</v>
      </c>
      <c r="G252" s="102">
        <v>1990</v>
      </c>
      <c r="H252" s="102">
        <v>1995</v>
      </c>
      <c r="I252" s="102">
        <v>1996</v>
      </c>
      <c r="J252" s="102">
        <v>1997</v>
      </c>
      <c r="K252" s="102">
        <v>1998</v>
      </c>
      <c r="L252" s="102">
        <v>1999</v>
      </c>
      <c r="M252" s="103">
        <v>2000</v>
      </c>
      <c r="N252" s="21">
        <v>2005</v>
      </c>
      <c r="O252" s="21">
        <v>2010</v>
      </c>
      <c r="P252" s="21">
        <v>2015</v>
      </c>
      <c r="Q252" s="22">
        <v>2016</v>
      </c>
    </row>
    <row r="253" spans="1:17" ht="32.25" customHeight="1">
      <c r="A253"/>
      <c r="B253" s="147">
        <v>1</v>
      </c>
      <c r="C253" s="153" t="s">
        <v>116</v>
      </c>
      <c r="D253" s="209"/>
      <c r="E253" s="52" t="str">
        <f>+IF(E239&gt;0,(E248+E247+E242)/E239,"-")</f>
        <v>-</v>
      </c>
      <c r="F253" s="52" t="str">
        <f aca="true" t="shared" si="21" ref="F253:M253">+IF(F239&gt;0,(F248+F247+F242)/F239,"-")</f>
        <v>-</v>
      </c>
      <c r="G253" s="52" t="str">
        <f t="shared" si="21"/>
        <v>-</v>
      </c>
      <c r="H253" s="52" t="str">
        <f t="shared" si="21"/>
        <v>-</v>
      </c>
      <c r="I253" s="52" t="s">
        <v>146</v>
      </c>
      <c r="J253" s="52" t="str">
        <f t="shared" si="21"/>
        <v>-</v>
      </c>
      <c r="K253" s="52" t="str">
        <f t="shared" si="21"/>
        <v>-</v>
      </c>
      <c r="L253" s="52" t="str">
        <f t="shared" si="21"/>
        <v>-</v>
      </c>
      <c r="M253" s="53" t="str">
        <f t="shared" si="21"/>
        <v>-</v>
      </c>
      <c r="N253" s="52" t="str">
        <f>+IF(N239&gt;0,(N248+N247+N242)/N239,"-")</f>
        <v>-</v>
      </c>
      <c r="O253" s="52" t="str">
        <f>+IF(O239&gt;0,(O248+O247+O242)/O239,"-")</f>
        <v>-</v>
      </c>
      <c r="P253" s="52" t="str">
        <f>+IF(P239&gt;0,(P248+P247+P242)/P239,"-")</f>
        <v>-</v>
      </c>
      <c r="Q253" s="53" t="str">
        <f>+IF(Q239&gt;0,(Q248+Q247+Q242)/Q239,"-")</f>
        <v>-</v>
      </c>
    </row>
    <row r="254" spans="1:17" ht="39" customHeight="1">
      <c r="A254"/>
      <c r="B254" s="149">
        <v>2</v>
      </c>
      <c r="C254" s="154" t="s">
        <v>117</v>
      </c>
      <c r="D254" s="76"/>
      <c r="E254" s="42" t="str">
        <f>IF(E215&gt;0,(+E218+E223+E224)/E215,"-")</f>
        <v>-</v>
      </c>
      <c r="F254" s="42" t="str">
        <f aca="true" t="shared" si="22" ref="F254:M254">IF(F215&gt;0,(+F218+F223+F224)/F215,"-")</f>
        <v>-</v>
      </c>
      <c r="G254" s="42" t="str">
        <f t="shared" si="22"/>
        <v>-</v>
      </c>
      <c r="H254" s="42" t="s">
        <v>146</v>
      </c>
      <c r="I254" s="42" t="s">
        <v>146</v>
      </c>
      <c r="J254" s="42" t="str">
        <f t="shared" si="22"/>
        <v>-</v>
      </c>
      <c r="K254" s="42" t="str">
        <f t="shared" si="22"/>
        <v>-</v>
      </c>
      <c r="L254" s="42" t="str">
        <f t="shared" si="22"/>
        <v>-</v>
      </c>
      <c r="M254" s="43" t="str">
        <f t="shared" si="22"/>
        <v>-</v>
      </c>
      <c r="N254" s="42" t="str">
        <f>IF(N215&gt;0,(+N218+N223+N224)/N215,"-")</f>
        <v>-</v>
      </c>
      <c r="O254" s="42" t="str">
        <f>IF(O215&gt;0,(+O218+O223+O224)/O215,"-")</f>
        <v>-</v>
      </c>
      <c r="P254" s="42" t="str">
        <f>IF(P215&gt;0,(+P218+P223+P224)/P215,"-")</f>
        <v>-</v>
      </c>
      <c r="Q254" s="43" t="str">
        <f>IF(Q215&gt;0,(+Q218+Q223+Q224)/Q215,"-")</f>
        <v>-</v>
      </c>
    </row>
    <row r="255" spans="1:17" ht="36" customHeight="1">
      <c r="A255"/>
      <c r="B255" s="151">
        <v>3</v>
      </c>
      <c r="C255" s="154" t="s">
        <v>118</v>
      </c>
      <c r="D255" s="95"/>
      <c r="E255" s="48" t="str">
        <f>+IF(E227&gt;0,(E230+E235+E236)/E227,"-")</f>
        <v>-</v>
      </c>
      <c r="F255" s="48" t="str">
        <f aca="true" t="shared" si="23" ref="F255:M255">+IF(F227&gt;0,(F230+F235+F236)/F227,"-")</f>
        <v>-</v>
      </c>
      <c r="G255" s="48" t="str">
        <f t="shared" si="23"/>
        <v>-</v>
      </c>
      <c r="H255" s="48" t="s">
        <v>146</v>
      </c>
      <c r="I255" s="48" t="s">
        <v>146</v>
      </c>
      <c r="J255" s="48" t="str">
        <f t="shared" si="23"/>
        <v>-</v>
      </c>
      <c r="K255" s="48" t="str">
        <f t="shared" si="23"/>
        <v>-</v>
      </c>
      <c r="L255" s="48" t="str">
        <f t="shared" si="23"/>
        <v>-</v>
      </c>
      <c r="M255" s="49" t="str">
        <f t="shared" si="23"/>
        <v>-</v>
      </c>
      <c r="N255" s="48" t="str">
        <f>+IF(N227&gt;0,(N230+N235+N236)/N227,"-")</f>
        <v>-</v>
      </c>
      <c r="O255" s="48" t="str">
        <f>+IF(O227&gt;0,(O230+O235+O236)/O227,"-")</f>
        <v>-</v>
      </c>
      <c r="P255" s="48" t="str">
        <f>+IF(P227&gt;0,(P230+P235+P236)/P227,"-")</f>
        <v>-</v>
      </c>
      <c r="Q255" s="49" t="str">
        <f>+IF(Q227&gt;0,(Q230+Q235+Q236)/Q227,"-")</f>
        <v>-</v>
      </c>
    </row>
    <row r="256" spans="2:17" ht="13.5">
      <c r="B256" s="11"/>
      <c r="C256" s="6"/>
      <c r="D256" s="7"/>
      <c r="E256" s="7"/>
      <c r="F256" s="7"/>
      <c r="G256" s="7"/>
      <c r="H256" s="7"/>
      <c r="I256" s="7"/>
      <c r="J256" s="7"/>
      <c r="K256" s="7"/>
      <c r="L256" s="7"/>
      <c r="M256" s="7"/>
      <c r="N256" s="7"/>
      <c r="O256" s="7"/>
      <c r="P256" s="7"/>
      <c r="Q256" s="7"/>
    </row>
    <row r="257" spans="1:17" ht="11.25" customHeight="1">
      <c r="A257"/>
      <c r="B257" s="83" t="s">
        <v>95</v>
      </c>
      <c r="C257" s="80"/>
      <c r="D257" s="81"/>
      <c r="E257" s="81"/>
      <c r="F257" s="81"/>
      <c r="G257" s="81"/>
      <c r="H257" s="81"/>
      <c r="I257" s="81"/>
      <c r="J257" s="81"/>
      <c r="K257" s="81"/>
      <c r="L257" s="81"/>
      <c r="M257" s="82"/>
      <c r="N257" s="81"/>
      <c r="O257" s="81"/>
      <c r="P257" s="81"/>
      <c r="Q257" s="82"/>
    </row>
    <row r="258" spans="1:17" ht="11.25" customHeight="1">
      <c r="A258"/>
      <c r="B258" s="84" t="s">
        <v>96</v>
      </c>
      <c r="C258" s="85" t="s">
        <v>97</v>
      </c>
      <c r="D258" s="86"/>
      <c r="E258" s="86"/>
      <c r="F258" s="86"/>
      <c r="G258" s="86"/>
      <c r="H258" s="86"/>
      <c r="I258" s="86"/>
      <c r="J258" s="86"/>
      <c r="K258" s="86"/>
      <c r="L258" s="86"/>
      <c r="M258" s="87"/>
      <c r="N258" s="86"/>
      <c r="O258" s="86"/>
      <c r="P258" s="86"/>
      <c r="Q258" s="87"/>
    </row>
    <row r="259" spans="1:13" ht="13.5" customHeight="1">
      <c r="A259"/>
      <c r="B259" s="221">
        <v>1</v>
      </c>
      <c r="C259" s="401"/>
      <c r="D259" s="404"/>
      <c r="E259" s="404"/>
      <c r="F259" s="404"/>
      <c r="G259" s="404"/>
      <c r="H259" s="404"/>
      <c r="I259" s="404"/>
      <c r="J259" s="404"/>
      <c r="K259" s="404"/>
      <c r="L259" s="404"/>
      <c r="M259" s="405"/>
    </row>
    <row r="260" spans="1:13" ht="24.75" customHeight="1">
      <c r="A260"/>
      <c r="B260" s="318">
        <v>2</v>
      </c>
      <c r="C260" s="398"/>
      <c r="D260" s="406"/>
      <c r="E260" s="406"/>
      <c r="F260" s="406"/>
      <c r="G260" s="406"/>
      <c r="H260" s="406"/>
      <c r="I260" s="406"/>
      <c r="J260" s="406"/>
      <c r="K260" s="406"/>
      <c r="L260" s="406"/>
      <c r="M260" s="407"/>
    </row>
    <row r="261" spans="1:13" ht="13.5" customHeight="1">
      <c r="A261"/>
      <c r="B261" s="318">
        <v>3</v>
      </c>
      <c r="C261" s="398"/>
      <c r="D261" s="406"/>
      <c r="E261" s="406"/>
      <c r="F261" s="406"/>
      <c r="G261" s="406"/>
      <c r="H261" s="406"/>
      <c r="I261" s="406"/>
      <c r="J261" s="406"/>
      <c r="K261" s="406"/>
      <c r="L261" s="406"/>
      <c r="M261" s="407"/>
    </row>
    <row r="262" spans="1:13" ht="13.5" customHeight="1">
      <c r="A262"/>
      <c r="B262" s="318">
        <v>4</v>
      </c>
      <c r="C262" s="398"/>
      <c r="D262" s="406"/>
      <c r="E262" s="406"/>
      <c r="F262" s="406"/>
      <c r="G262" s="406"/>
      <c r="H262" s="406"/>
      <c r="I262" s="406"/>
      <c r="J262" s="406"/>
      <c r="K262" s="406"/>
      <c r="L262" s="406"/>
      <c r="M262" s="407"/>
    </row>
    <row r="263" spans="1:13" ht="13.5" customHeight="1">
      <c r="A263"/>
      <c r="B263" s="318">
        <v>5</v>
      </c>
      <c r="C263" s="398"/>
      <c r="D263" s="406"/>
      <c r="E263" s="406"/>
      <c r="F263" s="406"/>
      <c r="G263" s="406"/>
      <c r="H263" s="406"/>
      <c r="I263" s="406"/>
      <c r="J263" s="406"/>
      <c r="K263" s="406"/>
      <c r="L263" s="406"/>
      <c r="M263" s="407"/>
    </row>
    <row r="264" spans="1:13" ht="24.75" customHeight="1">
      <c r="A264"/>
      <c r="B264" s="319">
        <v>6</v>
      </c>
      <c r="C264" s="408"/>
      <c r="D264" s="409"/>
      <c r="E264" s="409"/>
      <c r="F264" s="409"/>
      <c r="G264" s="409"/>
      <c r="H264" s="409"/>
      <c r="I264" s="409"/>
      <c r="J264" s="409"/>
      <c r="K264" s="409"/>
      <c r="L264" s="409"/>
      <c r="M264" s="410"/>
    </row>
    <row r="283" spans="2:17" ht="15">
      <c r="B283" s="59" t="str">
        <f>+Index!B15</f>
        <v>II.7. Enrollments by level of program (undergraduate/graduate)</v>
      </c>
      <c r="C283" s="60"/>
      <c r="D283" s="61"/>
      <c r="E283" s="61"/>
      <c r="F283" s="61"/>
      <c r="G283" s="61"/>
      <c r="H283" s="61"/>
      <c r="I283" s="61"/>
      <c r="J283" s="61"/>
      <c r="K283" s="61"/>
      <c r="L283" s="61"/>
      <c r="M283" s="62"/>
      <c r="N283" s="61"/>
      <c r="O283" s="61"/>
      <c r="P283" s="61"/>
      <c r="Q283" s="62"/>
    </row>
    <row r="284" spans="2:17" ht="13.5">
      <c r="B284" s="6"/>
      <c r="C284" s="6"/>
      <c r="D284" s="7"/>
      <c r="E284" s="7"/>
      <c r="F284" s="7"/>
      <c r="G284" s="7"/>
      <c r="H284" s="7"/>
      <c r="I284" s="7"/>
      <c r="J284" s="7"/>
      <c r="K284" s="7"/>
      <c r="L284" s="7"/>
      <c r="M284" s="7"/>
      <c r="N284" s="7"/>
      <c r="O284" s="7"/>
      <c r="P284" s="7"/>
      <c r="Q284" s="7"/>
    </row>
    <row r="285" spans="2:17" ht="13.5" thickBot="1">
      <c r="B285" s="20" t="s">
        <v>61</v>
      </c>
      <c r="C285" s="27"/>
      <c r="D285" s="397" t="s">
        <v>92</v>
      </c>
      <c r="E285" s="21">
        <v>1980</v>
      </c>
      <c r="F285" s="21">
        <v>1985</v>
      </c>
      <c r="G285" s="21">
        <v>1990</v>
      </c>
      <c r="H285" s="21">
        <v>1995</v>
      </c>
      <c r="I285" s="21">
        <v>1996</v>
      </c>
      <c r="J285" s="21">
        <v>1997</v>
      </c>
      <c r="K285" s="21">
        <v>1998</v>
      </c>
      <c r="L285" s="21">
        <v>1999</v>
      </c>
      <c r="M285" s="22">
        <v>2000</v>
      </c>
      <c r="N285" s="21">
        <v>2005</v>
      </c>
      <c r="O285" s="21">
        <v>2010</v>
      </c>
      <c r="P285" s="21">
        <v>2015</v>
      </c>
      <c r="Q285" s="22">
        <v>2016</v>
      </c>
    </row>
    <row r="286" spans="2:17" ht="13.5" customHeight="1">
      <c r="B286" s="33" t="str">
        <f>+ca_1</f>
        <v>A. Private Institutions</v>
      </c>
      <c r="C286" s="73"/>
      <c r="D286" s="279"/>
      <c r="E286" s="280">
        <f>SUM(E287+E288)</f>
        <v>0</v>
      </c>
      <c r="F286" s="280">
        <v>386</v>
      </c>
      <c r="G286" s="280">
        <f aca="true" t="shared" si="24" ref="G286:Q286">SUM(G287+G288)</f>
        <v>6208</v>
      </c>
      <c r="H286" s="280">
        <f t="shared" si="24"/>
        <v>9852</v>
      </c>
      <c r="I286" s="280">
        <f t="shared" si="24"/>
        <v>13598</v>
      </c>
      <c r="J286" s="280">
        <f t="shared" si="24"/>
        <v>21267</v>
      </c>
      <c r="K286" s="280">
        <f t="shared" si="24"/>
        <v>29360</v>
      </c>
      <c r="L286" s="280">
        <f t="shared" si="24"/>
        <v>39243</v>
      </c>
      <c r="M286" s="280">
        <f t="shared" si="24"/>
        <v>50545</v>
      </c>
      <c r="N286" s="280">
        <f t="shared" si="24"/>
        <v>107993</v>
      </c>
      <c r="O286" s="280">
        <f t="shared" si="24"/>
        <v>190365</v>
      </c>
      <c r="P286" s="280">
        <f t="shared" si="24"/>
        <v>534177</v>
      </c>
      <c r="Q286" s="280">
        <f t="shared" si="24"/>
        <v>554218</v>
      </c>
    </row>
    <row r="287" spans="1:17" s="351" customFormat="1" ht="13.5">
      <c r="A287" s="2"/>
      <c r="B287" s="66"/>
      <c r="C287" s="64" t="s">
        <v>142</v>
      </c>
      <c r="D287" s="331"/>
      <c r="E287" s="159"/>
      <c r="F287" s="165"/>
      <c r="G287" s="167">
        <f>G6-G288</f>
        <v>1603</v>
      </c>
      <c r="H287" s="167">
        <f>H6-H288</f>
        <v>1753</v>
      </c>
      <c r="I287" s="167">
        <f>I6-I288</f>
        <v>2579</v>
      </c>
      <c r="J287" s="167">
        <f>J6-J288</f>
        <v>3824</v>
      </c>
      <c r="K287" s="167">
        <f>K6-K288</f>
        <v>4539</v>
      </c>
      <c r="L287" s="167">
        <f>L6-L288</f>
        <v>5297</v>
      </c>
      <c r="M287" s="167">
        <f>M6-M288</f>
        <v>5410</v>
      </c>
      <c r="N287" s="167">
        <f>N6-N288</f>
        <v>14052</v>
      </c>
      <c r="O287" s="167">
        <f>O6-O288</f>
        <v>28338</v>
      </c>
      <c r="P287" s="167">
        <f>P6-P288</f>
        <v>113440</v>
      </c>
      <c r="Q287" s="167">
        <f>Q6-Q288</f>
        <v>132833</v>
      </c>
    </row>
    <row r="288" spans="1:17" s="351" customFormat="1" ht="13.5">
      <c r="A288" s="2"/>
      <c r="B288" s="66"/>
      <c r="C288" s="64" t="s">
        <v>143</v>
      </c>
      <c r="D288" s="331"/>
      <c r="E288" s="163"/>
      <c r="F288" s="163"/>
      <c r="G288" s="163">
        <f aca="true" t="shared" si="25" ref="G288:P288">G289+G290</f>
        <v>4605</v>
      </c>
      <c r="H288" s="163">
        <f t="shared" si="25"/>
        <v>8099</v>
      </c>
      <c r="I288" s="163">
        <f t="shared" si="25"/>
        <v>11019</v>
      </c>
      <c r="J288" s="163">
        <f t="shared" si="25"/>
        <v>17443</v>
      </c>
      <c r="K288" s="163">
        <f t="shared" si="25"/>
        <v>24821</v>
      </c>
      <c r="L288" s="163">
        <f t="shared" si="25"/>
        <v>33946</v>
      </c>
      <c r="M288" s="163">
        <f t="shared" si="25"/>
        <v>45135</v>
      </c>
      <c r="N288" s="163">
        <f t="shared" si="25"/>
        <v>93941</v>
      </c>
      <c r="O288" s="163">
        <f t="shared" si="25"/>
        <v>162027</v>
      </c>
      <c r="P288" s="163">
        <f t="shared" si="25"/>
        <v>420737</v>
      </c>
      <c r="Q288" s="163">
        <f>Q289+Q290</f>
        <v>421385</v>
      </c>
    </row>
    <row r="289" spans="1:17" s="351" customFormat="1" ht="14.25">
      <c r="A289" s="2"/>
      <c r="B289" s="66"/>
      <c r="C289" s="186" t="s">
        <v>144</v>
      </c>
      <c r="D289" s="345"/>
      <c r="E289" s="348"/>
      <c r="F289" s="349"/>
      <c r="G289" s="349">
        <v>4559</v>
      </c>
      <c r="H289" s="349">
        <v>7972</v>
      </c>
      <c r="I289" s="349">
        <v>10841</v>
      </c>
      <c r="J289" s="349">
        <v>17229</v>
      </c>
      <c r="K289" s="349">
        <v>24592</v>
      </c>
      <c r="L289" s="349">
        <v>33716</v>
      </c>
      <c r="M289" s="350">
        <v>44879</v>
      </c>
      <c r="N289" s="349">
        <v>92816</v>
      </c>
      <c r="O289" s="349">
        <v>159438</v>
      </c>
      <c r="P289" s="349">
        <v>411974</v>
      </c>
      <c r="Q289" s="350">
        <v>412875</v>
      </c>
    </row>
    <row r="290" spans="1:17" s="351" customFormat="1" ht="14.25">
      <c r="A290" s="2"/>
      <c r="B290" s="66"/>
      <c r="C290" s="186" t="s">
        <v>145</v>
      </c>
      <c r="D290" s="345"/>
      <c r="E290" s="352"/>
      <c r="F290" s="353"/>
      <c r="G290" s="353">
        <v>46</v>
      </c>
      <c r="H290" s="353">
        <v>127</v>
      </c>
      <c r="I290" s="353">
        <v>178</v>
      </c>
      <c r="J290" s="353">
        <v>214</v>
      </c>
      <c r="K290" s="353">
        <v>229</v>
      </c>
      <c r="L290" s="353">
        <v>230</v>
      </c>
      <c r="M290" s="354">
        <v>256</v>
      </c>
      <c r="N290" s="353">
        <v>1125</v>
      </c>
      <c r="O290" s="353">
        <v>2589</v>
      </c>
      <c r="P290" s="353">
        <v>8763</v>
      </c>
      <c r="Q290" s="354">
        <v>8510</v>
      </c>
    </row>
    <row r="291" spans="1:17" s="351" customFormat="1" ht="14.25">
      <c r="A291" s="2"/>
      <c r="B291" s="66"/>
      <c r="C291" s="192"/>
      <c r="D291" s="345"/>
      <c r="E291" s="355"/>
      <c r="F291" s="356"/>
      <c r="G291" s="356"/>
      <c r="H291" s="356"/>
      <c r="I291" s="356"/>
      <c r="J291" s="356"/>
      <c r="K291" s="356"/>
      <c r="L291" s="356"/>
      <c r="M291" s="357"/>
      <c r="N291" s="356"/>
      <c r="O291" s="356"/>
      <c r="P291" s="356"/>
      <c r="Q291" s="357"/>
    </row>
    <row r="292" spans="1:17" s="351" customFormat="1" ht="14.25">
      <c r="A292" s="2"/>
      <c r="B292" s="34" t="str">
        <f>+ca_2</f>
        <v>B. Public Institutions</v>
      </c>
      <c r="C292" s="74"/>
      <c r="D292" s="346"/>
      <c r="E292" s="282">
        <v>237369</v>
      </c>
      <c r="F292" s="282">
        <f aca="true" t="shared" si="26" ref="F292:P292">F293+F294</f>
        <v>464782</v>
      </c>
      <c r="G292" s="282">
        <f t="shared" si="26"/>
        <v>726213</v>
      </c>
      <c r="H292" s="282">
        <f t="shared" si="26"/>
        <v>1209851</v>
      </c>
      <c r="I292" s="282">
        <f t="shared" si="26"/>
        <v>1270314</v>
      </c>
      <c r="J292" s="282">
        <f t="shared" si="26"/>
        <v>1370197</v>
      </c>
      <c r="K292" s="282">
        <f t="shared" si="26"/>
        <v>1416443</v>
      </c>
      <c r="L292" s="282">
        <f t="shared" si="26"/>
        <v>1446095</v>
      </c>
      <c r="M292" s="282">
        <f t="shared" si="26"/>
        <v>1536493</v>
      </c>
      <c r="N292" s="282">
        <f t="shared" si="26"/>
        <v>2188013</v>
      </c>
      <c r="O292" s="282">
        <f t="shared" si="26"/>
        <v>3571866</v>
      </c>
      <c r="P292" s="282">
        <f t="shared" si="26"/>
        <v>6137014</v>
      </c>
      <c r="Q292" s="282">
        <f>Q293+Q294</f>
        <v>6629961</v>
      </c>
    </row>
    <row r="293" spans="1:17" s="351" customFormat="1" ht="14.25">
      <c r="A293" s="2"/>
      <c r="B293" s="66"/>
      <c r="C293" s="64" t="s">
        <v>142</v>
      </c>
      <c r="D293" s="345"/>
      <c r="E293" s="159"/>
      <c r="F293" s="160">
        <f>F15-F294</f>
        <v>52209</v>
      </c>
      <c r="G293" s="160">
        <f>G15-G294</f>
        <v>69198</v>
      </c>
      <c r="H293" s="160">
        <f>H15-H294</f>
        <v>147240</v>
      </c>
      <c r="I293" s="160">
        <f>I15-I294</f>
        <v>165555</v>
      </c>
      <c r="J293" s="160">
        <f>J15-J294</f>
        <v>188502</v>
      </c>
      <c r="K293" s="160">
        <f>K15-K294</f>
        <v>198184</v>
      </c>
      <c r="L293" s="160">
        <f>L15-L294</f>
        <v>212461</v>
      </c>
      <c r="M293" s="160">
        <f>M15-M294</f>
        <v>233861</v>
      </c>
      <c r="N293" s="160">
        <f>N15-N294</f>
        <v>423547</v>
      </c>
      <c r="O293" s="160">
        <f>O15-O294</f>
        <v>560733</v>
      </c>
      <c r="P293" s="160">
        <f>P15-P294</f>
        <v>2153972</v>
      </c>
      <c r="Q293" s="160">
        <f>Q15-Q294</f>
        <v>2408285</v>
      </c>
    </row>
    <row r="294" spans="1:17" s="351" customFormat="1" ht="14.25">
      <c r="A294" s="2"/>
      <c r="B294" s="66"/>
      <c r="C294" s="64" t="s">
        <v>143</v>
      </c>
      <c r="D294" s="345"/>
      <c r="E294" s="163"/>
      <c r="F294" s="163">
        <f aca="true" t="shared" si="27" ref="F294:P294">F295+F296</f>
        <v>412573</v>
      </c>
      <c r="G294" s="163">
        <f t="shared" si="27"/>
        <v>657015</v>
      </c>
      <c r="H294" s="163">
        <f t="shared" si="27"/>
        <v>1062611</v>
      </c>
      <c r="I294" s="163">
        <f t="shared" si="27"/>
        <v>1104759</v>
      </c>
      <c r="J294" s="163">
        <f t="shared" si="27"/>
        <v>1181695</v>
      </c>
      <c r="K294" s="163">
        <f t="shared" si="27"/>
        <v>1218259</v>
      </c>
      <c r="L294" s="163">
        <f t="shared" si="27"/>
        <v>1233634</v>
      </c>
      <c r="M294" s="163">
        <f t="shared" si="27"/>
        <v>1302632</v>
      </c>
      <c r="N294" s="163">
        <f t="shared" si="27"/>
        <v>1764466</v>
      </c>
      <c r="O294" s="163">
        <f t="shared" si="27"/>
        <v>3011133</v>
      </c>
      <c r="P294" s="163">
        <f t="shared" si="27"/>
        <v>3983042</v>
      </c>
      <c r="Q294" s="163">
        <f>Q295+Q296</f>
        <v>4221676</v>
      </c>
    </row>
    <row r="295" spans="1:17" s="351" customFormat="1" ht="14.25">
      <c r="A295" s="2"/>
      <c r="B295" s="66"/>
      <c r="C295" s="186" t="s">
        <v>144</v>
      </c>
      <c r="D295" s="345"/>
      <c r="E295" s="161"/>
      <c r="F295" s="161">
        <v>407130</v>
      </c>
      <c r="G295" s="161">
        <v>645356</v>
      </c>
      <c r="H295" s="161">
        <v>1043067</v>
      </c>
      <c r="I295" s="161">
        <v>1085510</v>
      </c>
      <c r="J295" s="161">
        <v>1161913</v>
      </c>
      <c r="K295" s="161">
        <v>1198121</v>
      </c>
      <c r="L295" s="161">
        <v>1214321</v>
      </c>
      <c r="M295" s="162">
        <v>1281149</v>
      </c>
      <c r="N295" s="161">
        <v>1733088</v>
      </c>
      <c r="O295" s="161">
        <v>2970784</v>
      </c>
      <c r="P295" s="161">
        <v>3905711</v>
      </c>
      <c r="Q295" s="162">
        <v>4138919</v>
      </c>
    </row>
    <row r="296" spans="1:17" s="351" customFormat="1" ht="14.25">
      <c r="A296" s="2"/>
      <c r="B296" s="66"/>
      <c r="C296" s="186" t="s">
        <v>145</v>
      </c>
      <c r="D296" s="345"/>
      <c r="E296" s="123"/>
      <c r="F296" s="123">
        <v>5443</v>
      </c>
      <c r="G296" s="123">
        <v>11659</v>
      </c>
      <c r="H296" s="123">
        <v>19544</v>
      </c>
      <c r="I296" s="123">
        <v>19249</v>
      </c>
      <c r="J296" s="123">
        <v>19782</v>
      </c>
      <c r="K296" s="123">
        <v>20138</v>
      </c>
      <c r="L296" s="123">
        <v>19313</v>
      </c>
      <c r="M296" s="124">
        <v>21483</v>
      </c>
      <c r="N296" s="123">
        <v>31378</v>
      </c>
      <c r="O296" s="123">
        <v>40349</v>
      </c>
      <c r="P296" s="123">
        <v>77331</v>
      </c>
      <c r="Q296" s="124">
        <v>82757</v>
      </c>
    </row>
    <row r="297" spans="2:17" ht="14.25">
      <c r="B297" s="66"/>
      <c r="C297" s="192"/>
      <c r="D297" s="345"/>
      <c r="E297" s="306"/>
      <c r="F297" s="292"/>
      <c r="G297" s="292"/>
      <c r="H297" s="292"/>
      <c r="I297" s="292"/>
      <c r="J297" s="292"/>
      <c r="K297" s="292"/>
      <c r="L297" s="292"/>
      <c r="M297" s="322"/>
      <c r="N297" s="292"/>
      <c r="O297" s="292"/>
      <c r="P297" s="292"/>
      <c r="Q297" s="322"/>
    </row>
    <row r="298" spans="2:17" ht="13.5">
      <c r="B298" s="34" t="str">
        <f>+ca_3</f>
        <v>C.Total (private and public) </v>
      </c>
      <c r="C298" s="74"/>
      <c r="D298" s="332"/>
      <c r="E298" s="282"/>
      <c r="F298" s="282"/>
      <c r="G298" s="282">
        <f>SUM(G299+G300)</f>
        <v>732421</v>
      </c>
      <c r="H298" s="282">
        <f aca="true" t="shared" si="28" ref="H298:Q298">SUM(H299+H300)</f>
        <v>1219703</v>
      </c>
      <c r="I298" s="282">
        <f t="shared" si="28"/>
        <v>1283912</v>
      </c>
      <c r="J298" s="282">
        <f t="shared" si="28"/>
        <v>1391464</v>
      </c>
      <c r="K298" s="282">
        <f t="shared" si="28"/>
        <v>1445803</v>
      </c>
      <c r="L298" s="282">
        <f t="shared" si="28"/>
        <v>1485338</v>
      </c>
      <c r="M298" s="282">
        <f t="shared" si="28"/>
        <v>1587038</v>
      </c>
      <c r="N298" s="282">
        <f t="shared" si="28"/>
        <v>2296006</v>
      </c>
      <c r="O298" s="282">
        <f t="shared" si="28"/>
        <v>3762231</v>
      </c>
      <c r="P298" s="282">
        <f t="shared" si="28"/>
        <v>6671191</v>
      </c>
      <c r="Q298" s="282">
        <f t="shared" si="28"/>
        <v>7184179</v>
      </c>
    </row>
    <row r="299" spans="2:17" ht="13.5">
      <c r="B299" s="66"/>
      <c r="C299" s="64" t="s">
        <v>142</v>
      </c>
      <c r="D299" s="333"/>
      <c r="E299" s="285"/>
      <c r="F299" s="285"/>
      <c r="G299" s="285">
        <f>G287+G293</f>
        <v>70801</v>
      </c>
      <c r="H299" s="285">
        <f aca="true" t="shared" si="29" ref="H299:Q299">H287+H293</f>
        <v>148993</v>
      </c>
      <c r="I299" s="285">
        <f t="shared" si="29"/>
        <v>168134</v>
      </c>
      <c r="J299" s="285">
        <f t="shared" si="29"/>
        <v>192326</v>
      </c>
      <c r="K299" s="285">
        <f t="shared" si="29"/>
        <v>202723</v>
      </c>
      <c r="L299" s="285">
        <f t="shared" si="29"/>
        <v>217758</v>
      </c>
      <c r="M299" s="285">
        <f t="shared" si="29"/>
        <v>239271</v>
      </c>
      <c r="N299" s="285">
        <f t="shared" si="29"/>
        <v>437599</v>
      </c>
      <c r="O299" s="285">
        <f t="shared" si="29"/>
        <v>589071</v>
      </c>
      <c r="P299" s="285">
        <f t="shared" si="29"/>
        <v>2267412</v>
      </c>
      <c r="Q299" s="285">
        <f t="shared" si="29"/>
        <v>2541118</v>
      </c>
    </row>
    <row r="300" spans="2:17" ht="13.5">
      <c r="B300" s="66"/>
      <c r="C300" s="64" t="s">
        <v>143</v>
      </c>
      <c r="D300" s="333"/>
      <c r="E300" s="286"/>
      <c r="F300" s="286"/>
      <c r="G300" s="286">
        <f>G288+G294</f>
        <v>661620</v>
      </c>
      <c r="H300" s="286">
        <f aca="true" t="shared" si="30" ref="H300:Q300">H288+H294</f>
        <v>1070710</v>
      </c>
      <c r="I300" s="286">
        <f t="shared" si="30"/>
        <v>1115778</v>
      </c>
      <c r="J300" s="286">
        <f t="shared" si="30"/>
        <v>1199138</v>
      </c>
      <c r="K300" s="286">
        <f t="shared" si="30"/>
        <v>1243080</v>
      </c>
      <c r="L300" s="286">
        <f t="shared" si="30"/>
        <v>1267580</v>
      </c>
      <c r="M300" s="286">
        <f t="shared" si="30"/>
        <v>1347767</v>
      </c>
      <c r="N300" s="286">
        <f t="shared" si="30"/>
        <v>1858407</v>
      </c>
      <c r="O300" s="286">
        <f t="shared" si="30"/>
        <v>3173160</v>
      </c>
      <c r="P300" s="286">
        <f t="shared" si="30"/>
        <v>4403779</v>
      </c>
      <c r="Q300" s="286">
        <f t="shared" si="30"/>
        <v>4643061</v>
      </c>
    </row>
    <row r="301" spans="2:17" ht="13.5">
      <c r="B301" s="66"/>
      <c r="C301" s="186" t="s">
        <v>144</v>
      </c>
      <c r="D301" s="333"/>
      <c r="E301" s="288"/>
      <c r="F301" s="288"/>
      <c r="G301" s="288">
        <f>G289+G295</f>
        <v>649915</v>
      </c>
      <c r="H301" s="288">
        <f aca="true" t="shared" si="31" ref="H301:Q301">H289+H295</f>
        <v>1051039</v>
      </c>
      <c r="I301" s="288">
        <f t="shared" si="31"/>
        <v>1096351</v>
      </c>
      <c r="J301" s="288">
        <f t="shared" si="31"/>
        <v>1179142</v>
      </c>
      <c r="K301" s="288">
        <f t="shared" si="31"/>
        <v>1222713</v>
      </c>
      <c r="L301" s="288">
        <f t="shared" si="31"/>
        <v>1248037</v>
      </c>
      <c r="M301" s="288">
        <f t="shared" si="31"/>
        <v>1326028</v>
      </c>
      <c r="N301" s="288">
        <f t="shared" si="31"/>
        <v>1825904</v>
      </c>
      <c r="O301" s="288">
        <f t="shared" si="31"/>
        <v>3130222</v>
      </c>
      <c r="P301" s="288">
        <f t="shared" si="31"/>
        <v>4317685</v>
      </c>
      <c r="Q301" s="288">
        <f t="shared" si="31"/>
        <v>4551794</v>
      </c>
    </row>
    <row r="302" spans="2:17" ht="13.5">
      <c r="B302" s="66"/>
      <c r="C302" s="186" t="s">
        <v>145</v>
      </c>
      <c r="D302" s="333"/>
      <c r="E302" s="288"/>
      <c r="F302" s="288"/>
      <c r="G302" s="288">
        <f>G290+G296</f>
        <v>11705</v>
      </c>
      <c r="H302" s="288">
        <f aca="true" t="shared" si="32" ref="H302:Q302">H290+H296</f>
        <v>19671</v>
      </c>
      <c r="I302" s="288">
        <f t="shared" si="32"/>
        <v>19427</v>
      </c>
      <c r="J302" s="288">
        <f t="shared" si="32"/>
        <v>19996</v>
      </c>
      <c r="K302" s="288">
        <f t="shared" si="32"/>
        <v>20367</v>
      </c>
      <c r="L302" s="288">
        <f t="shared" si="32"/>
        <v>19543</v>
      </c>
      <c r="M302" s="288">
        <f t="shared" si="32"/>
        <v>21739</v>
      </c>
      <c r="N302" s="288">
        <f t="shared" si="32"/>
        <v>32503</v>
      </c>
      <c r="O302" s="288">
        <f t="shared" si="32"/>
        <v>42938</v>
      </c>
      <c r="P302" s="288">
        <f t="shared" si="32"/>
        <v>86094</v>
      </c>
      <c r="Q302" s="288">
        <f t="shared" si="32"/>
        <v>91267</v>
      </c>
    </row>
    <row r="303" spans="2:17" ht="13.5">
      <c r="B303" s="70"/>
      <c r="C303" s="222"/>
      <c r="D303" s="334"/>
      <c r="E303" s="309"/>
      <c r="F303" s="309"/>
      <c r="G303" s="309"/>
      <c r="H303" s="309"/>
      <c r="I303" s="309"/>
      <c r="J303" s="309"/>
      <c r="K303" s="309"/>
      <c r="L303" s="309"/>
      <c r="M303" s="309"/>
      <c r="N303" s="309"/>
      <c r="O303" s="309"/>
      <c r="P303" s="309"/>
      <c r="Q303" s="323"/>
    </row>
    <row r="304" ht="13.5">
      <c r="B304" s="11"/>
    </row>
    <row r="305" spans="1:17" ht="13.5" thickBot="1">
      <c r="A305"/>
      <c r="B305" s="100" t="s">
        <v>127</v>
      </c>
      <c r="C305" s="101"/>
      <c r="D305" s="200"/>
      <c r="E305" s="102">
        <v>1980</v>
      </c>
      <c r="F305" s="102">
        <v>1985</v>
      </c>
      <c r="G305" s="102">
        <v>1990</v>
      </c>
      <c r="H305" s="102">
        <v>1995</v>
      </c>
      <c r="I305" s="102">
        <v>1996</v>
      </c>
      <c r="J305" s="102">
        <v>1997</v>
      </c>
      <c r="K305" s="102">
        <v>1998</v>
      </c>
      <c r="L305" s="102">
        <v>1999</v>
      </c>
      <c r="M305" s="103">
        <v>2000</v>
      </c>
      <c r="N305" s="21">
        <v>2005</v>
      </c>
      <c r="O305" s="21">
        <v>2010</v>
      </c>
      <c r="P305" s="21">
        <v>2015</v>
      </c>
      <c r="Q305" s="22">
        <v>2016</v>
      </c>
    </row>
    <row r="306" spans="1:17" ht="32.25" customHeight="1">
      <c r="A306"/>
      <c r="B306" s="147">
        <v>1</v>
      </c>
      <c r="C306" s="153" t="s">
        <v>147</v>
      </c>
      <c r="D306" s="209"/>
      <c r="E306" s="52" t="str">
        <f aca="true" t="shared" si="33" ref="E306:Q306">+IF(E298&gt;0,E299/E298,"-")</f>
        <v>-</v>
      </c>
      <c r="F306" s="52" t="str">
        <f t="shared" si="33"/>
        <v>-</v>
      </c>
      <c r="G306" s="52">
        <f t="shared" si="33"/>
        <v>0.09666708081827255</v>
      </c>
      <c r="H306" s="52">
        <f t="shared" si="33"/>
        <v>0.12215514760560563</v>
      </c>
      <c r="I306" s="52">
        <f t="shared" si="33"/>
        <v>0.1309544579379272</v>
      </c>
      <c r="J306" s="52">
        <f t="shared" si="33"/>
        <v>0.13821845193264073</v>
      </c>
      <c r="K306" s="52">
        <f t="shared" si="33"/>
        <v>0.14021481488141885</v>
      </c>
      <c r="L306" s="52">
        <f t="shared" si="33"/>
        <v>0.1466050151547998</v>
      </c>
      <c r="M306" s="52">
        <f t="shared" si="33"/>
        <v>0.15076576616312906</v>
      </c>
      <c r="N306" s="52">
        <f t="shared" si="33"/>
        <v>0.19059140089355167</v>
      </c>
      <c r="O306" s="52">
        <f t="shared" si="33"/>
        <v>0.15657491525639972</v>
      </c>
      <c r="P306" s="52">
        <f t="shared" si="33"/>
        <v>0.3398811396645666</v>
      </c>
      <c r="Q306" s="52">
        <f t="shared" si="33"/>
        <v>0.353710284779931</v>
      </c>
    </row>
    <row r="307" spans="1:17" ht="39" customHeight="1">
      <c r="A307"/>
      <c r="B307" s="149">
        <v>2</v>
      </c>
      <c r="C307" s="154" t="s">
        <v>148</v>
      </c>
      <c r="D307" s="76"/>
      <c r="E307" s="42" t="str">
        <f aca="true" t="shared" si="34" ref="E307:Q307">+IF(E286&gt;0,E287/E286,"-")</f>
        <v>-</v>
      </c>
      <c r="F307" s="42">
        <f t="shared" si="34"/>
        <v>0</v>
      </c>
      <c r="G307" s="42">
        <f t="shared" si="34"/>
        <v>0.25821520618556704</v>
      </c>
      <c r="H307" s="42">
        <f t="shared" si="34"/>
        <v>0.17793341453511977</v>
      </c>
      <c r="I307" s="42">
        <f t="shared" si="34"/>
        <v>0.18966024415355198</v>
      </c>
      <c r="J307" s="42">
        <f t="shared" si="34"/>
        <v>0.1798090939013495</v>
      </c>
      <c r="K307" s="42">
        <f t="shared" si="34"/>
        <v>0.15459809264305177</v>
      </c>
      <c r="L307" s="42">
        <f t="shared" si="34"/>
        <v>0.13497948678745253</v>
      </c>
      <c r="M307" s="42">
        <f t="shared" si="34"/>
        <v>0.10703333663072509</v>
      </c>
      <c r="N307" s="42">
        <f t="shared" si="34"/>
        <v>0.13011954478531015</v>
      </c>
      <c r="O307" s="42">
        <f t="shared" si="34"/>
        <v>0.14886139784098967</v>
      </c>
      <c r="P307" s="42">
        <f t="shared" si="34"/>
        <v>0.21236406659215953</v>
      </c>
      <c r="Q307" s="42">
        <f t="shared" si="34"/>
        <v>0.23967644500900367</v>
      </c>
    </row>
    <row r="308" spans="1:17" ht="36" customHeight="1">
      <c r="A308"/>
      <c r="B308" s="151">
        <v>3</v>
      </c>
      <c r="C308" s="154" t="s">
        <v>149</v>
      </c>
      <c r="D308" s="95"/>
      <c r="E308" s="48">
        <f aca="true" t="shared" si="35" ref="E308:Q308">+IF(E292&gt;0,E293/E292,"-")</f>
        <v>0</v>
      </c>
      <c r="F308" s="48">
        <f t="shared" si="35"/>
        <v>0.11233008162966725</v>
      </c>
      <c r="G308" s="48">
        <f t="shared" si="35"/>
        <v>0.09528609374935453</v>
      </c>
      <c r="H308" s="48">
        <f t="shared" si="35"/>
        <v>0.12170093672691927</v>
      </c>
      <c r="I308" s="48">
        <f t="shared" si="35"/>
        <v>0.13032604537145934</v>
      </c>
      <c r="J308" s="48">
        <f t="shared" si="35"/>
        <v>0.13757291834677787</v>
      </c>
      <c r="K308" s="48">
        <f t="shared" si="35"/>
        <v>0.13991667860972873</v>
      </c>
      <c r="L308" s="48">
        <f t="shared" si="35"/>
        <v>0.1469204996905459</v>
      </c>
      <c r="M308" s="48">
        <f t="shared" si="35"/>
        <v>0.15220440314404296</v>
      </c>
      <c r="N308" s="48">
        <f t="shared" si="35"/>
        <v>0.19357608935595905</v>
      </c>
      <c r="O308" s="48">
        <f t="shared" si="35"/>
        <v>0.15698601235320697</v>
      </c>
      <c r="P308" s="48">
        <f t="shared" si="35"/>
        <v>0.3509804605301536</v>
      </c>
      <c r="Q308" s="48">
        <f t="shared" si="35"/>
        <v>0.36324270987416063</v>
      </c>
    </row>
    <row r="309" spans="2:17" ht="13.5">
      <c r="B309" s="11"/>
      <c r="C309" s="6"/>
      <c r="D309" s="7"/>
      <c r="E309" s="7"/>
      <c r="F309" s="7"/>
      <c r="G309" s="7"/>
      <c r="H309" s="7"/>
      <c r="I309" s="7"/>
      <c r="J309" s="7"/>
      <c r="K309" s="7"/>
      <c r="L309" s="7"/>
      <c r="M309" s="7"/>
      <c r="N309" s="7"/>
      <c r="O309" s="7"/>
      <c r="P309" s="7"/>
      <c r="Q309" s="7"/>
    </row>
    <row r="310" spans="1:17" ht="11.25" customHeight="1">
      <c r="A310"/>
      <c r="B310" s="83" t="s">
        <v>95</v>
      </c>
      <c r="C310" s="80"/>
      <c r="D310" s="81"/>
      <c r="E310" s="81"/>
      <c r="F310" s="81"/>
      <c r="G310" s="81"/>
      <c r="H310" s="81"/>
      <c r="I310" s="81"/>
      <c r="J310" s="81"/>
      <c r="K310" s="81"/>
      <c r="L310" s="81"/>
      <c r="M310" s="82"/>
      <c r="N310" s="81"/>
      <c r="O310" s="81"/>
      <c r="P310" s="81"/>
      <c r="Q310" s="82"/>
    </row>
    <row r="311" spans="1:17" ht="11.25" customHeight="1">
      <c r="A311"/>
      <c r="B311" s="84" t="s">
        <v>96</v>
      </c>
      <c r="C311" s="382" t="s">
        <v>97</v>
      </c>
      <c r="D311" s="383"/>
      <c r="E311" s="383"/>
      <c r="F311" s="383"/>
      <c r="G311" s="383"/>
      <c r="H311" s="383"/>
      <c r="I311" s="383"/>
      <c r="J311" s="383"/>
      <c r="K311" s="383"/>
      <c r="L311" s="383"/>
      <c r="M311" s="384"/>
      <c r="N311" s="86"/>
      <c r="O311" s="86"/>
      <c r="P311" s="86"/>
      <c r="Q311" s="87"/>
    </row>
    <row r="312" spans="1:13" ht="13.5" customHeight="1">
      <c r="A312"/>
      <c r="B312" s="381">
        <v>1</v>
      </c>
      <c r="C312" s="398" t="s">
        <v>293</v>
      </c>
      <c r="D312" s="406"/>
      <c r="E312" s="406"/>
      <c r="F312" s="406"/>
      <c r="G312" s="406"/>
      <c r="H312" s="406"/>
      <c r="I312" s="406"/>
      <c r="J312" s="406"/>
      <c r="K312" s="406"/>
      <c r="L312" s="406"/>
      <c r="M312" s="407"/>
    </row>
    <row r="313" spans="1:13" ht="13.5" customHeight="1">
      <c r="A313"/>
      <c r="B313" s="75">
        <v>2</v>
      </c>
      <c r="C313" s="411" t="s">
        <v>294</v>
      </c>
      <c r="D313" s="412"/>
      <c r="E313" s="412"/>
      <c r="F313" s="412"/>
      <c r="G313" s="412"/>
      <c r="H313" s="412"/>
      <c r="I313" s="412"/>
      <c r="J313" s="412"/>
      <c r="K313" s="412"/>
      <c r="L313" s="412"/>
      <c r="M313" s="413"/>
    </row>
    <row r="314" spans="1:13" ht="13.5" customHeight="1">
      <c r="A314"/>
      <c r="B314" s="75"/>
      <c r="C314" s="398"/>
      <c r="D314" s="406"/>
      <c r="E314" s="406"/>
      <c r="F314" s="406"/>
      <c r="G314" s="406"/>
      <c r="H314" s="406"/>
      <c r="I314" s="406"/>
      <c r="J314" s="406"/>
      <c r="K314" s="406"/>
      <c r="L314" s="406"/>
      <c r="M314" s="407"/>
    </row>
    <row r="315" spans="1:13" ht="13.5" customHeight="1">
      <c r="A315"/>
      <c r="B315" s="75"/>
      <c r="C315" s="398"/>
      <c r="D315" s="406"/>
      <c r="E315" s="406"/>
      <c r="F315" s="406"/>
      <c r="G315" s="406"/>
      <c r="H315" s="406"/>
      <c r="I315" s="406"/>
      <c r="J315" s="406"/>
      <c r="K315" s="406"/>
      <c r="L315" s="406"/>
      <c r="M315" s="407"/>
    </row>
    <row r="316" spans="1:13" ht="13.5" customHeight="1">
      <c r="A316"/>
      <c r="B316" s="75"/>
      <c r="C316" s="398"/>
      <c r="D316" s="406"/>
      <c r="E316" s="406"/>
      <c r="F316" s="406"/>
      <c r="G316" s="406"/>
      <c r="H316" s="406"/>
      <c r="I316" s="406"/>
      <c r="J316" s="406"/>
      <c r="K316" s="406"/>
      <c r="L316" s="406"/>
      <c r="M316" s="407"/>
    </row>
    <row r="317" spans="1:13" ht="13.5" customHeight="1">
      <c r="A317"/>
      <c r="B317" s="77"/>
      <c r="C317" s="414"/>
      <c r="D317" s="415"/>
      <c r="E317" s="415"/>
      <c r="F317" s="415"/>
      <c r="G317" s="415"/>
      <c r="H317" s="415"/>
      <c r="I317" s="415"/>
      <c r="J317" s="415"/>
      <c r="K317" s="415"/>
      <c r="L317" s="415"/>
      <c r="M317" s="416"/>
    </row>
  </sheetData>
  <sheetProtection/>
  <mergeCells count="36">
    <mergeCell ref="C317:M317"/>
    <mergeCell ref="C259:M259"/>
    <mergeCell ref="C142:M142"/>
    <mergeCell ref="C143:M143"/>
    <mergeCell ref="C144:M144"/>
    <mergeCell ref="C145:M145"/>
    <mergeCell ref="C146:M146"/>
    <mergeCell ref="C147:M147"/>
    <mergeCell ref="C260:M260"/>
    <mergeCell ref="C261:M261"/>
    <mergeCell ref="C262:M262"/>
    <mergeCell ref="C263:M263"/>
    <mergeCell ref="C190:M190"/>
    <mergeCell ref="C191:M191"/>
    <mergeCell ref="C42:M42"/>
    <mergeCell ref="C43:M43"/>
    <mergeCell ref="C44:M44"/>
    <mergeCell ref="C45:M45"/>
    <mergeCell ref="C98:M98"/>
    <mergeCell ref="C99:M99"/>
    <mergeCell ref="C315:M315"/>
    <mergeCell ref="C316:M316"/>
    <mergeCell ref="C312:M312"/>
    <mergeCell ref="C187:M187"/>
    <mergeCell ref="C188:M188"/>
    <mergeCell ref="C189:M189"/>
    <mergeCell ref="C192:M192"/>
    <mergeCell ref="C264:M264"/>
    <mergeCell ref="C313:M313"/>
    <mergeCell ref="C314:M314"/>
    <mergeCell ref="C100:M100"/>
    <mergeCell ref="C101:M101"/>
    <mergeCell ref="C46:M46"/>
    <mergeCell ref="C47:M47"/>
    <mergeCell ref="C96:M96"/>
    <mergeCell ref="C97:M97"/>
  </mergeCells>
  <printOptions horizontalCentered="1" verticalCentered="1"/>
  <pageMargins left="0.75" right="0.75" top="1" bottom="1" header="0" footer="0"/>
  <pageSetup horizontalDpi="600" verticalDpi="600" orientation="landscape" r:id="rId2"/>
  <rowBreaks count="2" manualBreakCount="2">
    <brk id="70" max="255" man="1"/>
    <brk id="116" max="12" man="1"/>
  </rowBreaks>
  <ignoredErrors>
    <ignoredError sqref="F293:Q293" formula="1"/>
  </ignoredErrors>
  <drawing r:id="rId1"/>
</worksheet>
</file>

<file path=xl/worksheets/sheet4.xml><?xml version="1.0" encoding="utf-8"?>
<worksheet xmlns="http://schemas.openxmlformats.org/spreadsheetml/2006/main" xmlns:r="http://schemas.openxmlformats.org/officeDocument/2006/relationships">
  <dimension ref="A3:Q115"/>
  <sheetViews>
    <sheetView showGridLines="0" showZeros="0" zoomScalePageLayoutView="0" workbookViewId="0" topLeftCell="A28">
      <selection activeCell="C42" sqref="C42:M42"/>
    </sheetView>
  </sheetViews>
  <sheetFormatPr defaultColWidth="11.421875" defaultRowHeight="12.75"/>
  <cols>
    <col min="1" max="1" width="1.7109375" style="0" customWidth="1"/>
    <col min="2" max="2" width="6.57421875" style="0" customWidth="1"/>
    <col min="3" max="3" width="27.7109375" style="0" customWidth="1"/>
    <col min="4" max="4" width="5.140625" style="206" customWidth="1"/>
    <col min="5" max="17" width="8.7109375" style="0" customWidth="1"/>
  </cols>
  <sheetData>
    <row r="3" spans="2:17" ht="15">
      <c r="B3" s="59" t="str">
        <f>+Index!B18</f>
        <v>III.1. Faculty by type of institution</v>
      </c>
      <c r="C3" s="60"/>
      <c r="D3" s="61"/>
      <c r="E3" s="61"/>
      <c r="F3" s="61"/>
      <c r="G3" s="61"/>
      <c r="H3" s="61"/>
      <c r="I3" s="61"/>
      <c r="J3" s="61"/>
      <c r="K3" s="61"/>
      <c r="L3" s="61"/>
      <c r="M3" s="62"/>
      <c r="N3" s="61"/>
      <c r="O3" s="61"/>
      <c r="P3" s="61"/>
      <c r="Q3" s="62"/>
    </row>
    <row r="4" spans="2:17" ht="12">
      <c r="B4" s="6"/>
      <c r="C4" s="6"/>
      <c r="D4" s="7"/>
      <c r="E4" s="7"/>
      <c r="F4" s="7"/>
      <c r="G4" s="7"/>
      <c r="H4" s="7"/>
      <c r="I4" s="7"/>
      <c r="J4" s="7"/>
      <c r="K4" s="7"/>
      <c r="L4" s="7"/>
      <c r="M4" s="7"/>
      <c r="N4" s="7"/>
      <c r="O4" s="7"/>
      <c r="P4" s="7"/>
      <c r="Q4" s="7"/>
    </row>
    <row r="5" spans="2:17" ht="12.75" thickBot="1">
      <c r="B5" s="20" t="s">
        <v>61</v>
      </c>
      <c r="C5" s="27"/>
      <c r="D5" s="195" t="s">
        <v>92</v>
      </c>
      <c r="E5" s="21">
        <v>1980</v>
      </c>
      <c r="F5" s="21">
        <v>1985</v>
      </c>
      <c r="G5" s="21">
        <v>1990</v>
      </c>
      <c r="H5" s="21">
        <v>1995</v>
      </c>
      <c r="I5" s="21">
        <v>1996</v>
      </c>
      <c r="J5" s="21">
        <v>1997</v>
      </c>
      <c r="K5" s="21">
        <v>1998</v>
      </c>
      <c r="L5" s="21">
        <v>1999</v>
      </c>
      <c r="M5" s="22">
        <v>2000</v>
      </c>
      <c r="N5" s="21">
        <v>2005</v>
      </c>
      <c r="O5" s="21">
        <v>2010</v>
      </c>
      <c r="P5" s="21">
        <v>2015</v>
      </c>
      <c r="Q5" s="22">
        <v>2016</v>
      </c>
    </row>
    <row r="6" spans="2:17" s="139" customFormat="1" ht="12.75">
      <c r="B6" s="33" t="str">
        <f>+ca_1</f>
        <v>A. Private Institutions</v>
      </c>
      <c r="C6" s="28"/>
      <c r="D6" s="374">
        <v>1</v>
      </c>
      <c r="E6" s="375">
        <v>0</v>
      </c>
      <c r="F6" s="376" t="s">
        <v>146</v>
      </c>
      <c r="G6" s="376">
        <v>356</v>
      </c>
      <c r="H6" s="377">
        <v>906</v>
      </c>
      <c r="I6" s="377">
        <v>1055</v>
      </c>
      <c r="J6" s="377">
        <v>1346</v>
      </c>
      <c r="K6" s="377">
        <v>1860</v>
      </c>
      <c r="L6" s="377">
        <v>2624</v>
      </c>
      <c r="M6" s="377">
        <v>3427</v>
      </c>
      <c r="N6" s="377">
        <v>6780</v>
      </c>
      <c r="O6" s="377">
        <v>10981</v>
      </c>
      <c r="P6" s="377">
        <v>20708</v>
      </c>
      <c r="Q6" s="378">
        <v>22413</v>
      </c>
    </row>
    <row r="7" spans="2:17" ht="12">
      <c r="B7" s="66"/>
      <c r="C7" s="67" t="str">
        <f>+t_1</f>
        <v>1. Universities</v>
      </c>
      <c r="D7" s="196"/>
      <c r="E7" s="373">
        <v>0</v>
      </c>
      <c r="F7" s="193" t="s">
        <v>146</v>
      </c>
      <c r="G7" s="193">
        <v>356</v>
      </c>
      <c r="H7" s="193">
        <v>906</v>
      </c>
      <c r="I7" s="193">
        <v>1055</v>
      </c>
      <c r="J7" s="193">
        <v>1346</v>
      </c>
      <c r="K7" s="193">
        <v>1860</v>
      </c>
      <c r="L7" s="193">
        <v>2624</v>
      </c>
      <c r="M7" s="193">
        <v>3427</v>
      </c>
      <c r="N7" s="193">
        <v>6780</v>
      </c>
      <c r="O7" s="193">
        <v>10981</v>
      </c>
      <c r="P7" s="193">
        <v>20708</v>
      </c>
      <c r="Q7" s="193">
        <v>22413</v>
      </c>
    </row>
    <row r="8" spans="2:17" ht="12">
      <c r="B8" s="66"/>
      <c r="C8" s="335">
        <f>+'I. Institutions'!C9</f>
        <v>0</v>
      </c>
      <c r="D8" s="196"/>
      <c r="E8" s="110"/>
      <c r="F8" s="111"/>
      <c r="G8" s="111"/>
      <c r="H8" s="111"/>
      <c r="I8" s="111"/>
      <c r="J8" s="111"/>
      <c r="K8" s="111"/>
      <c r="L8" s="111"/>
      <c r="M8" s="112"/>
      <c r="N8" s="111"/>
      <c r="O8" s="111"/>
      <c r="P8" s="111"/>
      <c r="Q8" s="112"/>
    </row>
    <row r="9" spans="2:17" ht="12">
      <c r="B9" s="66"/>
      <c r="C9" s="335">
        <f>+'I. Institutions'!C10</f>
        <v>0</v>
      </c>
      <c r="D9" s="196"/>
      <c r="E9" s="113"/>
      <c r="F9" s="114"/>
      <c r="G9" s="114"/>
      <c r="H9" s="114"/>
      <c r="I9" s="114"/>
      <c r="J9" s="114"/>
      <c r="K9" s="114"/>
      <c r="L9" s="114"/>
      <c r="M9" s="115"/>
      <c r="N9" s="114"/>
      <c r="O9" s="114"/>
      <c r="P9" s="114"/>
      <c r="Q9" s="115"/>
    </row>
    <row r="10" spans="2:17" ht="12">
      <c r="B10" s="66"/>
      <c r="C10" s="335">
        <f>+'I. Institutions'!C11</f>
        <v>0</v>
      </c>
      <c r="D10" s="196"/>
      <c r="E10" s="116"/>
      <c r="F10" s="117"/>
      <c r="G10" s="117"/>
      <c r="H10" s="117"/>
      <c r="I10" s="117"/>
      <c r="J10" s="117"/>
      <c r="K10" s="117"/>
      <c r="L10" s="117"/>
      <c r="M10" s="118"/>
      <c r="N10" s="117"/>
      <c r="O10" s="117"/>
      <c r="P10" s="117"/>
      <c r="Q10" s="118"/>
    </row>
    <row r="11" spans="2:17" ht="12">
      <c r="B11" s="66"/>
      <c r="C11" s="67" t="str">
        <f>+t_2</f>
        <v>2. Non-university postsecondary</v>
      </c>
      <c r="D11" s="196"/>
      <c r="E11" s="184">
        <v>0</v>
      </c>
      <c r="F11" s="185">
        <v>0</v>
      </c>
      <c r="G11" s="185">
        <v>0</v>
      </c>
      <c r="H11" s="185">
        <v>0</v>
      </c>
      <c r="I11" s="185">
        <v>0</v>
      </c>
      <c r="J11" s="185">
        <v>0</v>
      </c>
      <c r="K11" s="185">
        <v>0</v>
      </c>
      <c r="L11" s="185">
        <v>0</v>
      </c>
      <c r="M11" s="25">
        <v>0</v>
      </c>
      <c r="N11" s="185">
        <v>0</v>
      </c>
      <c r="O11" s="185">
        <v>0</v>
      </c>
      <c r="P11" s="185">
        <v>0</v>
      </c>
      <c r="Q11" s="25">
        <v>0</v>
      </c>
    </row>
    <row r="12" spans="2:17" ht="12">
      <c r="B12" s="66"/>
      <c r="C12" s="335">
        <f>+'I. Institutions'!C13</f>
        <v>0</v>
      </c>
      <c r="D12" s="196"/>
      <c r="E12" s="181"/>
      <c r="F12" s="182"/>
      <c r="G12" s="182"/>
      <c r="H12" s="182"/>
      <c r="I12" s="182"/>
      <c r="J12" s="182"/>
      <c r="K12" s="182"/>
      <c r="L12" s="182"/>
      <c r="M12" s="183"/>
      <c r="N12" s="182"/>
      <c r="O12" s="182"/>
      <c r="P12" s="182"/>
      <c r="Q12" s="183"/>
    </row>
    <row r="13" spans="2:17" ht="12">
      <c r="B13" s="66"/>
      <c r="C13" s="335">
        <f>+'I. Institutions'!C14</f>
        <v>0</v>
      </c>
      <c r="D13" s="196"/>
      <c r="E13" s="16"/>
      <c r="F13" s="13"/>
      <c r="G13" s="13"/>
      <c r="H13" s="13"/>
      <c r="I13" s="13"/>
      <c r="J13" s="13"/>
      <c r="K13" s="13"/>
      <c r="L13" s="13"/>
      <c r="M13" s="24"/>
      <c r="N13" s="13"/>
      <c r="O13" s="13"/>
      <c r="P13" s="13"/>
      <c r="Q13" s="24"/>
    </row>
    <row r="14" spans="2:17" s="139" customFormat="1" ht="12.75">
      <c r="B14" s="66"/>
      <c r="C14" s="335">
        <f>+'I. Institutions'!C15</f>
        <v>0</v>
      </c>
      <c r="D14" s="196"/>
      <c r="E14" s="16"/>
      <c r="F14" s="13"/>
      <c r="G14" s="13"/>
      <c r="H14" s="13"/>
      <c r="I14" s="13"/>
      <c r="J14" s="13"/>
      <c r="K14" s="13"/>
      <c r="L14" s="13"/>
      <c r="M14" s="24"/>
      <c r="N14" s="13"/>
      <c r="O14" s="13"/>
      <c r="P14" s="13"/>
      <c r="Q14" s="24"/>
    </row>
    <row r="15" spans="2:17" ht="12">
      <c r="B15" s="34" t="str">
        <f>+ca_2</f>
        <v>B. Public Institutions</v>
      </c>
      <c r="C15" s="29"/>
      <c r="D15" s="187">
        <v>1</v>
      </c>
      <c r="E15" s="9">
        <v>20816</v>
      </c>
      <c r="F15" s="193">
        <v>21949</v>
      </c>
      <c r="G15" s="193">
        <v>30834</v>
      </c>
      <c r="H15" s="193">
        <v>42197</v>
      </c>
      <c r="I15" s="193">
        <v>48179</v>
      </c>
      <c r="J15" s="193">
        <v>51398</v>
      </c>
      <c r="K15" s="193">
        <v>53584</v>
      </c>
      <c r="L15" s="193">
        <v>56546</v>
      </c>
      <c r="M15" s="193">
        <v>60742</v>
      </c>
      <c r="N15" s="193">
        <v>72698</v>
      </c>
      <c r="O15" s="193">
        <v>91524</v>
      </c>
      <c r="P15" s="193">
        <v>126806</v>
      </c>
      <c r="Q15" s="25">
        <v>132306</v>
      </c>
    </row>
    <row r="16" spans="2:17" ht="12">
      <c r="B16" s="66"/>
      <c r="C16" s="67" t="str">
        <f>+t_1</f>
        <v>1. Universities</v>
      </c>
      <c r="D16" s="196"/>
      <c r="E16" s="193">
        <v>20816</v>
      </c>
      <c r="F16" s="193">
        <v>21949</v>
      </c>
      <c r="G16" s="193">
        <v>30834</v>
      </c>
      <c r="H16" s="193">
        <v>42197</v>
      </c>
      <c r="I16" s="193">
        <v>48179</v>
      </c>
      <c r="J16" s="193">
        <v>51398</v>
      </c>
      <c r="K16" s="193">
        <v>53584</v>
      </c>
      <c r="L16" s="193">
        <v>56546</v>
      </c>
      <c r="M16" s="193">
        <v>60742</v>
      </c>
      <c r="N16" s="193">
        <v>72698</v>
      </c>
      <c r="O16" s="193">
        <v>91524</v>
      </c>
      <c r="P16" s="193">
        <v>126806</v>
      </c>
      <c r="Q16" s="193">
        <v>132306</v>
      </c>
    </row>
    <row r="17" spans="2:17" ht="12">
      <c r="B17" s="66"/>
      <c r="C17" s="335">
        <f>+'I. Institutions'!C18</f>
        <v>0</v>
      </c>
      <c r="D17" s="196"/>
      <c r="E17" s="110"/>
      <c r="F17" s="111"/>
      <c r="G17" s="111"/>
      <c r="H17" s="111"/>
      <c r="I17" s="111"/>
      <c r="J17" s="111"/>
      <c r="K17" s="111"/>
      <c r="L17" s="111"/>
      <c r="M17" s="112"/>
      <c r="N17" s="111"/>
      <c r="O17" s="111"/>
      <c r="P17" s="111"/>
      <c r="Q17" s="112"/>
    </row>
    <row r="18" spans="2:17" ht="12">
      <c r="B18" s="66"/>
      <c r="C18" s="335">
        <f>+'I. Institutions'!C19</f>
        <v>0</v>
      </c>
      <c r="D18" s="196"/>
      <c r="E18" s="113"/>
      <c r="F18" s="114"/>
      <c r="G18" s="114"/>
      <c r="H18" s="114"/>
      <c r="I18" s="114"/>
      <c r="J18" s="114"/>
      <c r="K18" s="114"/>
      <c r="L18" s="114"/>
      <c r="M18" s="115"/>
      <c r="N18" s="114"/>
      <c r="O18" s="114"/>
      <c r="P18" s="114"/>
      <c r="Q18" s="115"/>
    </row>
    <row r="19" spans="2:17" ht="12">
      <c r="B19" s="66"/>
      <c r="C19" s="335">
        <f>+'I. Institutions'!C20</f>
        <v>0</v>
      </c>
      <c r="D19" s="196"/>
      <c r="E19" s="116"/>
      <c r="F19" s="117"/>
      <c r="G19" s="117"/>
      <c r="H19" s="117"/>
      <c r="I19" s="117"/>
      <c r="J19" s="117"/>
      <c r="K19" s="117"/>
      <c r="L19" s="117"/>
      <c r="M19" s="118"/>
      <c r="N19" s="117"/>
      <c r="O19" s="117"/>
      <c r="P19" s="117"/>
      <c r="Q19" s="118"/>
    </row>
    <row r="20" spans="2:17" ht="12">
      <c r="B20" s="66"/>
      <c r="C20" s="67" t="str">
        <f>+t_2</f>
        <v>2. Non-university postsecondary</v>
      </c>
      <c r="D20" s="196"/>
      <c r="E20" s="184">
        <v>0</v>
      </c>
      <c r="F20" s="185">
        <v>0</v>
      </c>
      <c r="G20" s="185">
        <v>0</v>
      </c>
      <c r="H20" s="185">
        <v>0</v>
      </c>
      <c r="I20" s="185">
        <v>0</v>
      </c>
      <c r="J20" s="185">
        <v>0</v>
      </c>
      <c r="K20" s="185">
        <v>0</v>
      </c>
      <c r="L20" s="185">
        <v>0</v>
      </c>
      <c r="M20" s="25">
        <v>0</v>
      </c>
      <c r="N20" s="185">
        <v>0</v>
      </c>
      <c r="O20" s="185">
        <v>0</v>
      </c>
      <c r="P20" s="185">
        <v>0</v>
      </c>
      <c r="Q20" s="25">
        <v>0</v>
      </c>
    </row>
    <row r="21" spans="2:17" ht="12">
      <c r="B21" s="66"/>
      <c r="C21" s="335">
        <f>+'I. Institutions'!C22</f>
        <v>0</v>
      </c>
      <c r="D21" s="196"/>
      <c r="E21" s="181"/>
      <c r="F21" s="182"/>
      <c r="G21" s="182"/>
      <c r="H21" s="182"/>
      <c r="I21" s="182"/>
      <c r="J21" s="182"/>
      <c r="K21" s="182"/>
      <c r="L21" s="182"/>
      <c r="M21" s="183"/>
      <c r="N21" s="182"/>
      <c r="O21" s="182"/>
      <c r="P21" s="182"/>
      <c r="Q21" s="183"/>
    </row>
    <row r="22" spans="1:17" s="139" customFormat="1" ht="13.5">
      <c r="A22" s="3"/>
      <c r="B22" s="66"/>
      <c r="C22" s="335">
        <f>+'I. Institutions'!C23</f>
        <v>0</v>
      </c>
      <c r="D22" s="196"/>
      <c r="E22" s="16"/>
      <c r="F22" s="13"/>
      <c r="G22" s="13"/>
      <c r="H22" s="13"/>
      <c r="I22" s="13"/>
      <c r="J22" s="13"/>
      <c r="K22" s="13"/>
      <c r="L22" s="13"/>
      <c r="M22" s="24"/>
      <c r="N22" s="13"/>
      <c r="O22" s="13"/>
      <c r="P22" s="13"/>
      <c r="Q22" s="24"/>
    </row>
    <row r="23" spans="1:17" ht="13.5">
      <c r="A23" s="2"/>
      <c r="B23" s="66"/>
      <c r="C23" s="335">
        <f>+'I. Institutions'!C24</f>
        <v>0</v>
      </c>
      <c r="D23" s="196"/>
      <c r="E23" s="16"/>
      <c r="F23" s="13"/>
      <c r="G23" s="13"/>
      <c r="H23" s="13"/>
      <c r="I23" s="13"/>
      <c r="J23" s="13"/>
      <c r="K23" s="13"/>
      <c r="L23" s="13"/>
      <c r="M23" s="24"/>
      <c r="N23" s="13"/>
      <c r="O23" s="13"/>
      <c r="P23" s="13"/>
      <c r="Q23" s="24"/>
    </row>
    <row r="24" spans="1:17" ht="13.5">
      <c r="A24" s="2"/>
      <c r="B24" s="172" t="str">
        <f>+ca_3</f>
        <v>C.Total (private and public) </v>
      </c>
      <c r="C24" s="173"/>
      <c r="D24" s="197"/>
      <c r="E24" s="174">
        <f>SUM(E6,E15)</f>
        <v>20816</v>
      </c>
      <c r="F24" s="174"/>
      <c r="G24" s="174">
        <f>SUM(G6+G15)</f>
        <v>31190</v>
      </c>
      <c r="H24" s="174">
        <f aca="true" t="shared" si="0" ref="H24:P25">SUM(H6+H15)</f>
        <v>43103</v>
      </c>
      <c r="I24" s="174">
        <f t="shared" si="0"/>
        <v>49234</v>
      </c>
      <c r="J24" s="174">
        <f t="shared" si="0"/>
        <v>52744</v>
      </c>
      <c r="K24" s="174">
        <f t="shared" si="0"/>
        <v>55444</v>
      </c>
      <c r="L24" s="174">
        <f t="shared" si="0"/>
        <v>59170</v>
      </c>
      <c r="M24" s="174">
        <f t="shared" si="0"/>
        <v>64169</v>
      </c>
      <c r="N24" s="174">
        <f t="shared" si="0"/>
        <v>79478</v>
      </c>
      <c r="O24" s="174">
        <f t="shared" si="0"/>
        <v>102505</v>
      </c>
      <c r="P24" s="174">
        <f t="shared" si="0"/>
        <v>147514</v>
      </c>
      <c r="Q24" s="174">
        <f>SUM(Q6+Q15)</f>
        <v>154719</v>
      </c>
    </row>
    <row r="25" spans="1:17" ht="13.5">
      <c r="A25" s="2"/>
      <c r="B25" s="176"/>
      <c r="C25" s="177" t="str">
        <f>+t_1</f>
        <v>1. Universities</v>
      </c>
      <c r="D25" s="198"/>
      <c r="E25" s="179"/>
      <c r="F25" s="179"/>
      <c r="G25" s="174">
        <f>SUM(G7+G16)</f>
        <v>31190</v>
      </c>
      <c r="H25" s="174">
        <f t="shared" si="0"/>
        <v>43103</v>
      </c>
      <c r="I25" s="174">
        <f t="shared" si="0"/>
        <v>49234</v>
      </c>
      <c r="J25" s="174">
        <f t="shared" si="0"/>
        <v>52744</v>
      </c>
      <c r="K25" s="174">
        <f t="shared" si="0"/>
        <v>55444</v>
      </c>
      <c r="L25" s="174">
        <f t="shared" si="0"/>
        <v>59170</v>
      </c>
      <c r="M25" s="174">
        <f t="shared" si="0"/>
        <v>64169</v>
      </c>
      <c r="N25" s="174">
        <f t="shared" si="0"/>
        <v>79478</v>
      </c>
      <c r="O25" s="174">
        <f t="shared" si="0"/>
        <v>102505</v>
      </c>
      <c r="P25" s="174">
        <f t="shared" si="0"/>
        <v>147514</v>
      </c>
      <c r="Q25" s="180">
        <f>SUM(Q6+Q15)</f>
        <v>154719</v>
      </c>
    </row>
    <row r="26" spans="1:17" ht="13.5">
      <c r="A26" s="2"/>
      <c r="B26" s="66"/>
      <c r="C26" s="67"/>
      <c r="D26" s="199"/>
      <c r="E26" s="68"/>
      <c r="F26" s="68"/>
      <c r="G26" s="68"/>
      <c r="H26" s="68"/>
      <c r="I26" s="68"/>
      <c r="J26" s="68"/>
      <c r="K26" s="68"/>
      <c r="L26" s="68"/>
      <c r="M26" s="68"/>
      <c r="N26" s="68"/>
      <c r="O26" s="68"/>
      <c r="P26" s="68"/>
      <c r="Q26" s="68"/>
    </row>
    <row r="27" spans="1:17" ht="13.5">
      <c r="A27" s="2"/>
      <c r="B27" s="66"/>
      <c r="C27" s="67"/>
      <c r="D27" s="199"/>
      <c r="E27" s="68"/>
      <c r="F27" s="68"/>
      <c r="G27" s="68"/>
      <c r="H27" s="68"/>
      <c r="I27" s="68"/>
      <c r="J27" s="68"/>
      <c r="K27" s="68"/>
      <c r="L27" s="68"/>
      <c r="M27" s="68"/>
      <c r="N27" s="68"/>
      <c r="O27" s="68"/>
      <c r="P27" s="68"/>
      <c r="Q27" s="68"/>
    </row>
    <row r="28" spans="1:17" ht="13.5">
      <c r="A28" s="2"/>
      <c r="B28" s="66"/>
      <c r="C28" s="67"/>
      <c r="D28" s="199"/>
      <c r="E28" s="68"/>
      <c r="F28" s="68"/>
      <c r="G28" s="68"/>
      <c r="H28" s="68"/>
      <c r="I28" s="68"/>
      <c r="J28" s="68"/>
      <c r="K28" s="68"/>
      <c r="L28" s="68"/>
      <c r="M28" s="68"/>
      <c r="N28" s="68"/>
      <c r="O28" s="68"/>
      <c r="P28" s="68"/>
      <c r="Q28" s="68"/>
    </row>
    <row r="29" spans="1:17" ht="13.5">
      <c r="A29" s="2"/>
      <c r="B29" s="66"/>
      <c r="C29" s="67" t="str">
        <f>+t_2</f>
        <v>2. Non-university postsecondary</v>
      </c>
      <c r="D29" s="199"/>
      <c r="E29" s="69"/>
      <c r="F29" s="69"/>
      <c r="G29" s="69"/>
      <c r="H29" s="69"/>
      <c r="I29" s="69"/>
      <c r="J29" s="69"/>
      <c r="K29" s="69"/>
      <c r="L29" s="69"/>
      <c r="M29" s="97"/>
      <c r="N29" s="69"/>
      <c r="O29" s="69"/>
      <c r="P29" s="69"/>
      <c r="Q29" s="97"/>
    </row>
    <row r="30" spans="1:17" ht="11.25" customHeight="1">
      <c r="A30" s="2"/>
      <c r="B30" s="66"/>
      <c r="C30" s="178"/>
      <c r="D30" s="199"/>
      <c r="E30" s="69"/>
      <c r="F30" s="88"/>
      <c r="G30" s="88"/>
      <c r="H30" s="88"/>
      <c r="I30" s="88"/>
      <c r="J30" s="88"/>
      <c r="K30" s="88"/>
      <c r="L30" s="88"/>
      <c r="M30" s="98"/>
      <c r="N30" s="88"/>
      <c r="O30" s="88"/>
      <c r="P30" s="88"/>
      <c r="Q30" s="98"/>
    </row>
    <row r="31" spans="1:17" ht="11.25" customHeight="1">
      <c r="A31" s="2"/>
      <c r="B31" s="66"/>
      <c r="C31" s="178"/>
      <c r="D31" s="199"/>
      <c r="E31" s="69"/>
      <c r="F31" s="88"/>
      <c r="G31" s="88"/>
      <c r="H31" s="88"/>
      <c r="I31" s="88"/>
      <c r="J31" s="88"/>
      <c r="K31" s="88"/>
      <c r="L31" s="88"/>
      <c r="M31" s="98"/>
      <c r="N31" s="88"/>
      <c r="O31" s="88"/>
      <c r="P31" s="88"/>
      <c r="Q31" s="98"/>
    </row>
    <row r="32" spans="1:17" ht="11.25" customHeight="1">
      <c r="A32" s="2"/>
      <c r="B32" s="58"/>
      <c r="C32" s="218"/>
      <c r="D32" s="207"/>
      <c r="E32" s="219"/>
      <c r="F32" s="219"/>
      <c r="G32" s="219"/>
      <c r="H32" s="219"/>
      <c r="I32" s="219"/>
      <c r="J32" s="219"/>
      <c r="K32" s="219"/>
      <c r="L32" s="219"/>
      <c r="M32" s="220"/>
      <c r="N32" s="219"/>
      <c r="O32" s="219"/>
      <c r="P32" s="219"/>
      <c r="Q32" s="220"/>
    </row>
    <row r="33" spans="1:9" ht="11.25" customHeight="1">
      <c r="A33" s="2"/>
      <c r="B33" s="11"/>
      <c r="C33" s="2"/>
      <c r="D33" s="210"/>
      <c r="E33" s="2"/>
      <c r="F33" s="2"/>
      <c r="G33" s="2"/>
      <c r="H33" s="2"/>
      <c r="I33" s="2"/>
    </row>
    <row r="34" spans="1:9" ht="11.25" customHeight="1">
      <c r="A34" s="2"/>
      <c r="B34" s="11"/>
      <c r="C34" s="2"/>
      <c r="D34" s="210"/>
      <c r="E34" s="2"/>
      <c r="F34" s="2"/>
      <c r="G34" s="2"/>
      <c r="H34" s="2"/>
      <c r="I34" s="2"/>
    </row>
    <row r="35" spans="2:17" ht="13.5" thickBot="1">
      <c r="B35" s="100" t="s">
        <v>127</v>
      </c>
      <c r="C35" s="101"/>
      <c r="D35" s="200"/>
      <c r="E35" s="102">
        <v>1980</v>
      </c>
      <c r="F35" s="102">
        <v>1985</v>
      </c>
      <c r="G35" s="102">
        <v>1990</v>
      </c>
      <c r="H35" s="102">
        <v>1995</v>
      </c>
      <c r="I35" s="102">
        <v>1996</v>
      </c>
      <c r="J35" s="102">
        <v>1997</v>
      </c>
      <c r="K35" s="102">
        <v>1998</v>
      </c>
      <c r="L35" s="102">
        <v>1999</v>
      </c>
      <c r="M35" s="103">
        <v>2000</v>
      </c>
      <c r="N35" s="21">
        <v>2005</v>
      </c>
      <c r="O35" s="21">
        <v>2010</v>
      </c>
      <c r="P35" s="21">
        <v>2015</v>
      </c>
      <c r="Q35" s="22">
        <v>2016</v>
      </c>
    </row>
    <row r="36" spans="2:17" ht="32.25" customHeight="1">
      <c r="B36" s="147">
        <v>1</v>
      </c>
      <c r="C36" s="153" t="s">
        <v>119</v>
      </c>
      <c r="D36" s="79"/>
      <c r="E36" s="52">
        <f>IF(E24&gt;0,E6/E24,"-")</f>
        <v>0</v>
      </c>
      <c r="F36" s="52" t="str">
        <f aca="true" t="shared" si="1" ref="F36:M36">IF(F24&gt;0,F6/F24,"-")</f>
        <v>-</v>
      </c>
      <c r="G36" s="52">
        <f t="shared" si="1"/>
        <v>0.01141391471625521</v>
      </c>
      <c r="H36" s="52">
        <f t="shared" si="1"/>
        <v>0.02101941860195346</v>
      </c>
      <c r="I36" s="52">
        <f t="shared" si="1"/>
        <v>0.02142828126904172</v>
      </c>
      <c r="J36" s="52">
        <f t="shared" si="1"/>
        <v>0.02551949036857273</v>
      </c>
      <c r="K36" s="52">
        <f t="shared" si="1"/>
        <v>0.03354736310511507</v>
      </c>
      <c r="L36" s="52">
        <f t="shared" si="1"/>
        <v>0.04434679736352882</v>
      </c>
      <c r="M36" s="53">
        <f t="shared" si="1"/>
        <v>0.053405850176876685</v>
      </c>
      <c r="N36" s="52">
        <f>IF(N24&gt;0,N6/N24,"-")</f>
        <v>0.08530662573290722</v>
      </c>
      <c r="O36" s="52">
        <f>IF(O24&gt;0,O6/O24,"-")</f>
        <v>0.1071264816350422</v>
      </c>
      <c r="P36" s="52">
        <f>IF(P24&gt;0,P6/P24,"-")</f>
        <v>0.1403798961454506</v>
      </c>
      <c r="Q36" s="53">
        <f>IF(Q24&gt;0,Q6/Q24,"-")</f>
        <v>0.1448626219145677</v>
      </c>
    </row>
    <row r="37" spans="2:17" ht="39" customHeight="1">
      <c r="B37" s="149">
        <v>2</v>
      </c>
      <c r="C37" s="154" t="s">
        <v>120</v>
      </c>
      <c r="D37" s="76"/>
      <c r="E37" s="42" t="str">
        <f>+IF(E6&gt;0,E7/E6,"-")</f>
        <v>-</v>
      </c>
      <c r="F37" s="42" t="e">
        <f aca="true" t="shared" si="2" ref="F37:M37">+IF(F6&gt;0,F7/F6,"-")</f>
        <v>#VALUE!</v>
      </c>
      <c r="G37" s="42">
        <f t="shared" si="2"/>
        <v>1</v>
      </c>
      <c r="H37" s="42">
        <f t="shared" si="2"/>
        <v>1</v>
      </c>
      <c r="I37" s="42">
        <f t="shared" si="2"/>
        <v>1</v>
      </c>
      <c r="J37" s="42">
        <f t="shared" si="2"/>
        <v>1</v>
      </c>
      <c r="K37" s="42">
        <f t="shared" si="2"/>
        <v>1</v>
      </c>
      <c r="L37" s="42">
        <f t="shared" si="2"/>
        <v>1</v>
      </c>
      <c r="M37" s="43">
        <f t="shared" si="2"/>
        <v>1</v>
      </c>
      <c r="N37" s="42">
        <f>+IF(N6&gt;0,N7/N6,"-")</f>
        <v>1</v>
      </c>
      <c r="O37" s="42">
        <f>+IF(O6&gt;0,O7/O6,"-")</f>
        <v>1</v>
      </c>
      <c r="P37" s="42">
        <f>+IF(P6&gt;0,P7/P6,"-")</f>
        <v>1</v>
      </c>
      <c r="Q37" s="43">
        <f>+IF(Q6&gt;0,Q7/Q6,"-")</f>
        <v>1</v>
      </c>
    </row>
    <row r="38" spans="2:17" ht="36" customHeight="1">
      <c r="B38" s="151">
        <v>3</v>
      </c>
      <c r="C38" s="194" t="s">
        <v>121</v>
      </c>
      <c r="D38" s="95"/>
      <c r="E38" s="48">
        <f>IF(E15&gt;0,E16/E15,"-")</f>
        <v>1</v>
      </c>
      <c r="F38" s="48">
        <f aca="true" t="shared" si="3" ref="F38:M38">IF(F15&gt;0,F16/F15,"-")</f>
        <v>1</v>
      </c>
      <c r="G38" s="48">
        <f t="shared" si="3"/>
        <v>1</v>
      </c>
      <c r="H38" s="48">
        <f t="shared" si="3"/>
        <v>1</v>
      </c>
      <c r="I38" s="48">
        <f t="shared" si="3"/>
        <v>1</v>
      </c>
      <c r="J38" s="48">
        <f t="shared" si="3"/>
        <v>1</v>
      </c>
      <c r="K38" s="48">
        <f t="shared" si="3"/>
        <v>1</v>
      </c>
      <c r="L38" s="48">
        <f t="shared" si="3"/>
        <v>1</v>
      </c>
      <c r="M38" s="49">
        <f t="shared" si="3"/>
        <v>1</v>
      </c>
      <c r="N38" s="48">
        <f>IF(N15&gt;0,N16/N15,"-")</f>
        <v>1</v>
      </c>
      <c r="O38" s="48">
        <f>IF(O15&gt;0,O16/O15,"-")</f>
        <v>1</v>
      </c>
      <c r="P38" s="48">
        <f>IF(P15&gt;0,P16/P15,"-")</f>
        <v>1</v>
      </c>
      <c r="Q38" s="49">
        <f>IF(Q15&gt;0,Q16/Q15,"-")</f>
        <v>1</v>
      </c>
    </row>
    <row r="39" spans="1:17" ht="13.5">
      <c r="A39" s="2"/>
      <c r="B39" s="11"/>
      <c r="C39" s="6"/>
      <c r="D39" s="7"/>
      <c r="E39" s="6"/>
      <c r="F39" s="7"/>
      <c r="G39" s="7"/>
      <c r="H39" s="7"/>
      <c r="I39" s="7"/>
      <c r="J39" s="7"/>
      <c r="K39" s="7"/>
      <c r="L39" s="7"/>
      <c r="M39" s="7"/>
      <c r="N39" s="7"/>
      <c r="O39" s="7"/>
      <c r="P39" s="7"/>
      <c r="Q39" s="7"/>
    </row>
    <row r="40" spans="2:17" ht="11.25" customHeight="1">
      <c r="B40" s="244" t="s">
        <v>95</v>
      </c>
      <c r="C40" s="80"/>
      <c r="D40" s="81"/>
      <c r="E40" s="81"/>
      <c r="F40" s="81"/>
      <c r="G40" s="81"/>
      <c r="H40" s="81"/>
      <c r="I40" s="81"/>
      <c r="J40" s="81"/>
      <c r="K40" s="81"/>
      <c r="L40" s="81"/>
      <c r="M40" s="82"/>
      <c r="N40" s="81"/>
      <c r="O40" s="81"/>
      <c r="P40" s="81"/>
      <c r="Q40" s="82"/>
    </row>
    <row r="41" spans="2:17" ht="11.25" customHeight="1">
      <c r="B41" s="84" t="s">
        <v>96</v>
      </c>
      <c r="C41" s="85" t="s">
        <v>97</v>
      </c>
      <c r="D41" s="86"/>
      <c r="E41" s="86"/>
      <c r="F41" s="86"/>
      <c r="G41" s="86"/>
      <c r="H41" s="86"/>
      <c r="I41" s="86"/>
      <c r="J41" s="86"/>
      <c r="K41" s="86"/>
      <c r="L41" s="86"/>
      <c r="M41" s="87"/>
      <c r="N41" s="86"/>
      <c r="O41" s="86"/>
      <c r="P41" s="86"/>
      <c r="Q41" s="87"/>
    </row>
    <row r="42" spans="2:13" ht="24.75" customHeight="1">
      <c r="B42" s="438">
        <v>1</v>
      </c>
      <c r="C42" s="428" t="s">
        <v>287</v>
      </c>
      <c r="D42" s="436"/>
      <c r="E42" s="436"/>
      <c r="F42" s="436"/>
      <c r="G42" s="436"/>
      <c r="H42" s="436"/>
      <c r="I42" s="436"/>
      <c r="J42" s="436"/>
      <c r="K42" s="436"/>
      <c r="L42" s="436"/>
      <c r="M42" s="437"/>
    </row>
    <row r="43" spans="2:13" ht="13.5" customHeight="1">
      <c r="B43" s="242"/>
      <c r="C43" s="419"/>
      <c r="D43" s="420"/>
      <c r="E43" s="420"/>
      <c r="F43" s="420"/>
      <c r="G43" s="420"/>
      <c r="H43" s="420"/>
      <c r="I43" s="420"/>
      <c r="J43" s="420"/>
      <c r="K43" s="420"/>
      <c r="L43" s="420"/>
      <c r="M43" s="421"/>
    </row>
    <row r="44" spans="2:13" ht="13.5" customHeight="1">
      <c r="B44" s="242"/>
      <c r="C44" s="419"/>
      <c r="D44" s="420"/>
      <c r="E44" s="420"/>
      <c r="F44" s="420"/>
      <c r="G44" s="420"/>
      <c r="H44" s="420"/>
      <c r="I44" s="420"/>
      <c r="J44" s="420"/>
      <c r="K44" s="420"/>
      <c r="L44" s="420"/>
      <c r="M44" s="421"/>
    </row>
    <row r="45" spans="2:13" ht="13.5" customHeight="1">
      <c r="B45" s="242"/>
      <c r="C45" s="419"/>
      <c r="D45" s="420"/>
      <c r="E45" s="420"/>
      <c r="F45" s="420"/>
      <c r="G45" s="420"/>
      <c r="H45" s="420"/>
      <c r="I45" s="420"/>
      <c r="J45" s="420"/>
      <c r="K45" s="420"/>
      <c r="L45" s="420"/>
      <c r="M45" s="421"/>
    </row>
    <row r="46" spans="2:13" ht="13.5" customHeight="1">
      <c r="B46" s="242"/>
      <c r="C46" s="419"/>
      <c r="D46" s="420"/>
      <c r="E46" s="420"/>
      <c r="F46" s="420"/>
      <c r="G46" s="420"/>
      <c r="H46" s="420"/>
      <c r="I46" s="420"/>
      <c r="J46" s="420"/>
      <c r="K46" s="420"/>
      <c r="L46" s="420"/>
      <c r="M46" s="421"/>
    </row>
    <row r="47" spans="2:13" ht="13.5" customHeight="1">
      <c r="B47" s="243"/>
      <c r="C47" s="422"/>
      <c r="D47" s="423"/>
      <c r="E47" s="423"/>
      <c r="F47" s="423"/>
      <c r="G47" s="423"/>
      <c r="H47" s="423"/>
      <c r="I47" s="423"/>
      <c r="J47" s="423"/>
      <c r="K47" s="423"/>
      <c r="L47" s="423"/>
      <c r="M47" s="424"/>
    </row>
    <row r="48" spans="1:9" ht="13.5">
      <c r="A48" s="2"/>
      <c r="B48" s="2"/>
      <c r="C48" s="2"/>
      <c r="D48" s="210"/>
      <c r="E48" s="2"/>
      <c r="F48" s="2"/>
      <c r="G48" s="2"/>
      <c r="H48" s="2"/>
      <c r="I48" s="2"/>
    </row>
    <row r="49" spans="1:9" ht="13.5">
      <c r="A49" s="2"/>
      <c r="B49" s="2"/>
      <c r="C49" s="2"/>
      <c r="D49" s="210"/>
      <c r="E49" s="2"/>
      <c r="F49" s="2"/>
      <c r="G49" s="2"/>
      <c r="H49" s="2"/>
      <c r="I49" s="2"/>
    </row>
    <row r="50" spans="1:9" ht="13.5">
      <c r="A50" s="2"/>
      <c r="B50" s="2"/>
      <c r="C50" s="2"/>
      <c r="D50" s="210"/>
      <c r="E50" s="2"/>
      <c r="F50" s="2"/>
      <c r="G50" s="2"/>
      <c r="H50" s="2"/>
      <c r="I50" s="2"/>
    </row>
    <row r="51" spans="1:9" ht="13.5">
      <c r="A51" s="2"/>
      <c r="B51" s="2"/>
      <c r="C51" s="2"/>
      <c r="D51" s="210"/>
      <c r="E51" s="2"/>
      <c r="F51" s="2"/>
      <c r="G51" s="2"/>
      <c r="H51" s="2"/>
      <c r="I51" s="2"/>
    </row>
    <row r="52" spans="1:9" ht="13.5">
      <c r="A52" s="2"/>
      <c r="B52" s="2"/>
      <c r="C52" s="2"/>
      <c r="D52" s="210"/>
      <c r="E52" s="2"/>
      <c r="F52" s="2"/>
      <c r="G52" s="2"/>
      <c r="H52" s="2"/>
      <c r="I52" s="2"/>
    </row>
    <row r="53" spans="1:9" ht="13.5">
      <c r="A53" s="2"/>
      <c r="B53" s="2"/>
      <c r="C53" s="2"/>
      <c r="D53" s="210"/>
      <c r="E53" s="2"/>
      <c r="F53" s="2"/>
      <c r="G53" s="2"/>
      <c r="H53" s="2"/>
      <c r="I53" s="2"/>
    </row>
    <row r="54" spans="1:9" ht="13.5">
      <c r="A54" s="2"/>
      <c r="B54" s="2"/>
      <c r="C54" s="2"/>
      <c r="D54" s="210"/>
      <c r="E54" s="2"/>
      <c r="F54" s="2"/>
      <c r="G54" s="2"/>
      <c r="H54" s="2"/>
      <c r="I54" s="2"/>
    </row>
    <row r="55" spans="1:9" ht="13.5">
      <c r="A55" s="2"/>
      <c r="B55" s="2"/>
      <c r="C55" s="2"/>
      <c r="D55" s="210"/>
      <c r="E55" s="2"/>
      <c r="F55" s="2"/>
      <c r="G55" s="2"/>
      <c r="H55" s="2"/>
      <c r="I55" s="2"/>
    </row>
    <row r="56" spans="1:9" ht="13.5">
      <c r="A56" s="2"/>
      <c r="B56" s="2"/>
      <c r="C56" s="2"/>
      <c r="D56" s="210"/>
      <c r="E56" s="2"/>
      <c r="F56" s="2"/>
      <c r="G56" s="2"/>
      <c r="H56" s="2"/>
      <c r="I56" s="2"/>
    </row>
    <row r="57" spans="1:9" ht="13.5">
      <c r="A57" s="2"/>
      <c r="B57" s="2"/>
      <c r="C57" s="2"/>
      <c r="D57" s="210"/>
      <c r="E57" s="2"/>
      <c r="F57" s="2"/>
      <c r="G57" s="2"/>
      <c r="H57" s="2"/>
      <c r="I57" s="2"/>
    </row>
    <row r="58" spans="1:9" ht="13.5">
      <c r="A58" s="2"/>
      <c r="B58" s="2"/>
      <c r="C58" s="2"/>
      <c r="D58" s="210"/>
      <c r="E58" s="2"/>
      <c r="F58" s="2"/>
      <c r="G58" s="2"/>
      <c r="H58" s="2"/>
      <c r="I58" s="2"/>
    </row>
    <row r="59" spans="1:9" ht="13.5">
      <c r="A59" s="2"/>
      <c r="B59" s="2"/>
      <c r="C59" s="2"/>
      <c r="D59" s="210"/>
      <c r="E59" s="2"/>
      <c r="F59" s="2"/>
      <c r="G59" s="2"/>
      <c r="H59" s="2"/>
      <c r="I59" s="2"/>
    </row>
    <row r="60" spans="1:9" ht="13.5">
      <c r="A60" s="2"/>
      <c r="B60" s="2"/>
      <c r="C60" s="2"/>
      <c r="D60" s="210"/>
      <c r="E60" s="2"/>
      <c r="F60" s="2"/>
      <c r="G60" s="2"/>
      <c r="H60" s="2"/>
      <c r="I60" s="2"/>
    </row>
    <row r="61" spans="1:9" ht="13.5">
      <c r="A61" s="2"/>
      <c r="B61" s="2"/>
      <c r="C61" s="2"/>
      <c r="D61" s="210"/>
      <c r="E61" s="2"/>
      <c r="F61" s="2"/>
      <c r="G61" s="2"/>
      <c r="H61" s="2"/>
      <c r="I61" s="2"/>
    </row>
    <row r="67" spans="2:17" ht="15">
      <c r="B67" s="59" t="str">
        <f>+Index!B20</f>
        <v>III.3. Faculty by highest degree earned</v>
      </c>
      <c r="C67" s="60"/>
      <c r="D67" s="61"/>
      <c r="E67" s="61"/>
      <c r="F67" s="61"/>
      <c r="G67" s="61"/>
      <c r="H67" s="61"/>
      <c r="I67" s="61"/>
      <c r="J67" s="61"/>
      <c r="K67" s="61"/>
      <c r="L67" s="61"/>
      <c r="M67" s="62"/>
      <c r="N67" s="61"/>
      <c r="O67" s="61"/>
      <c r="P67" s="61"/>
      <c r="Q67" s="62"/>
    </row>
    <row r="68" spans="2:17" ht="12">
      <c r="B68" s="6"/>
      <c r="C68" s="6"/>
      <c r="D68" s="7"/>
      <c r="E68" s="7"/>
      <c r="F68" s="7"/>
      <c r="G68" s="7"/>
      <c r="H68" s="7"/>
      <c r="I68" s="7"/>
      <c r="J68" s="7"/>
      <c r="K68" s="7"/>
      <c r="L68" s="7"/>
      <c r="M68" s="7"/>
      <c r="N68" s="7"/>
      <c r="O68" s="7"/>
      <c r="P68" s="7"/>
      <c r="Q68" s="7"/>
    </row>
    <row r="69" spans="2:17" ht="12.75" thickBot="1">
      <c r="B69" s="20" t="s">
        <v>61</v>
      </c>
      <c r="C69" s="27"/>
      <c r="D69" s="195" t="s">
        <v>92</v>
      </c>
      <c r="E69" s="21">
        <v>1980</v>
      </c>
      <c r="F69" s="21">
        <v>1985</v>
      </c>
      <c r="G69" s="21">
        <v>1990</v>
      </c>
      <c r="H69" s="21">
        <v>1995</v>
      </c>
      <c r="I69" s="21">
        <v>1996</v>
      </c>
      <c r="J69" s="21">
        <v>1997</v>
      </c>
      <c r="K69" s="21">
        <v>1998</v>
      </c>
      <c r="L69" s="21">
        <v>1999</v>
      </c>
      <c r="M69" s="22">
        <v>2000</v>
      </c>
      <c r="N69" s="21">
        <v>2005</v>
      </c>
      <c r="O69" s="21">
        <v>2010</v>
      </c>
      <c r="P69" s="21">
        <v>2015</v>
      </c>
      <c r="Q69" s="22">
        <v>2016</v>
      </c>
    </row>
    <row r="70" spans="2:17" ht="12">
      <c r="B70" s="33" t="str">
        <f>+ca_1</f>
        <v>A. Private Institutions</v>
      </c>
      <c r="C70" s="73"/>
      <c r="D70" s="207"/>
      <c r="E70" s="8">
        <f>SUM(E71:E75)</f>
        <v>0</v>
      </c>
      <c r="F70" s="8">
        <f aca="true" t="shared" si="4" ref="F70:M70">SUM(F71:F75)</f>
        <v>0</v>
      </c>
      <c r="G70" s="8">
        <f t="shared" si="4"/>
        <v>0</v>
      </c>
      <c r="H70" s="8">
        <f t="shared" si="4"/>
        <v>0</v>
      </c>
      <c r="I70" s="8">
        <f t="shared" si="4"/>
        <v>0</v>
      </c>
      <c r="J70" s="8">
        <f t="shared" si="4"/>
        <v>0</v>
      </c>
      <c r="K70" s="8">
        <f t="shared" si="4"/>
        <v>0</v>
      </c>
      <c r="L70" s="8">
        <f t="shared" si="4"/>
        <v>0</v>
      </c>
      <c r="M70" s="23">
        <f t="shared" si="4"/>
        <v>0</v>
      </c>
      <c r="N70" s="8">
        <f>SUM(N71:N75)</f>
        <v>0</v>
      </c>
      <c r="O70" s="8">
        <f>SUM(O71:O75)</f>
        <v>0</v>
      </c>
      <c r="P70" s="8">
        <f>SUM(P71:P75)</f>
        <v>0</v>
      </c>
      <c r="Q70" s="23">
        <f>SUM(Q71:Q75)</f>
        <v>0</v>
      </c>
    </row>
    <row r="71" spans="2:17" ht="12">
      <c r="B71" s="66"/>
      <c r="C71" s="109" t="str">
        <f>+g_1</f>
        <v>1. Ph.D.</v>
      </c>
      <c r="D71" s="216"/>
      <c r="E71" s="324"/>
      <c r="F71" s="325"/>
      <c r="G71" s="325"/>
      <c r="H71" s="325"/>
      <c r="I71" s="325"/>
      <c r="J71" s="325"/>
      <c r="K71" s="325"/>
      <c r="L71" s="325"/>
      <c r="M71" s="326"/>
      <c r="N71" s="325"/>
      <c r="O71" s="325"/>
      <c r="P71" s="325"/>
      <c r="Q71" s="326"/>
    </row>
    <row r="72" spans="2:17" ht="12">
      <c r="B72" s="66"/>
      <c r="C72" s="109" t="str">
        <f>+g_2</f>
        <v>2. Master</v>
      </c>
      <c r="D72" s="216"/>
      <c r="E72" s="336"/>
      <c r="F72" s="337"/>
      <c r="G72" s="337"/>
      <c r="H72" s="337"/>
      <c r="I72" s="337"/>
      <c r="J72" s="337"/>
      <c r="K72" s="337"/>
      <c r="L72" s="337"/>
      <c r="M72" s="338"/>
      <c r="N72" s="337"/>
      <c r="O72" s="337"/>
      <c r="P72" s="337"/>
      <c r="Q72" s="338"/>
    </row>
    <row r="73" spans="2:17" ht="12">
      <c r="B73" s="66"/>
      <c r="C73" s="109" t="str">
        <f>+g_3</f>
        <v>3. First college degree</v>
      </c>
      <c r="D73" s="216"/>
      <c r="E73" s="336"/>
      <c r="F73" s="337"/>
      <c r="G73" s="337"/>
      <c r="H73" s="337"/>
      <c r="I73" s="337"/>
      <c r="J73" s="337"/>
      <c r="K73" s="337"/>
      <c r="L73" s="337"/>
      <c r="M73" s="338"/>
      <c r="N73" s="337"/>
      <c r="O73" s="337"/>
      <c r="P73" s="337"/>
      <c r="Q73" s="338"/>
    </row>
    <row r="74" spans="2:17" ht="12">
      <c r="B74" s="66"/>
      <c r="C74" s="109" t="str">
        <f>+g_4</f>
        <v>4. Less than first college degree</v>
      </c>
      <c r="D74" s="216"/>
      <c r="E74" s="327"/>
      <c r="F74" s="328"/>
      <c r="G74" s="328"/>
      <c r="H74" s="328"/>
      <c r="I74" s="328"/>
      <c r="J74" s="328"/>
      <c r="K74" s="328"/>
      <c r="L74" s="328"/>
      <c r="M74" s="329"/>
      <c r="N74" s="328"/>
      <c r="O74" s="328"/>
      <c r="P74" s="328"/>
      <c r="Q74" s="329"/>
    </row>
    <row r="75" spans="2:17" ht="12">
      <c r="B75" s="66"/>
      <c r="C75" s="109"/>
      <c r="D75" s="216"/>
      <c r="E75" s="265"/>
      <c r="F75" s="263"/>
      <c r="G75" s="263"/>
      <c r="H75" s="263"/>
      <c r="I75" s="263"/>
      <c r="J75" s="263"/>
      <c r="K75" s="263"/>
      <c r="L75" s="263"/>
      <c r="M75" s="264"/>
      <c r="N75" s="263"/>
      <c r="O75" s="263"/>
      <c r="P75" s="263"/>
      <c r="Q75" s="264"/>
    </row>
    <row r="76" spans="2:17" ht="12">
      <c r="B76" s="34" t="str">
        <f>+ca_2</f>
        <v>B. Public Institutions</v>
      </c>
      <c r="C76" s="74"/>
      <c r="D76" s="187"/>
      <c r="E76" s="9">
        <f>SUM(E77:E81)</f>
        <v>0</v>
      </c>
      <c r="F76" s="9">
        <f aca="true" t="shared" si="5" ref="F76:M76">SUM(F77:F81)</f>
        <v>0</v>
      </c>
      <c r="G76" s="9">
        <f t="shared" si="5"/>
        <v>0</v>
      </c>
      <c r="H76" s="9">
        <f t="shared" si="5"/>
        <v>0</v>
      </c>
      <c r="I76" s="9">
        <f t="shared" si="5"/>
        <v>0</v>
      </c>
      <c r="J76" s="9">
        <f t="shared" si="5"/>
        <v>0</v>
      </c>
      <c r="K76" s="9">
        <f t="shared" si="5"/>
        <v>0</v>
      </c>
      <c r="L76" s="9">
        <f t="shared" si="5"/>
        <v>0</v>
      </c>
      <c r="M76" s="25">
        <f t="shared" si="5"/>
        <v>0</v>
      </c>
      <c r="N76" s="9">
        <f>SUM(N77:N81)</f>
        <v>0</v>
      </c>
      <c r="O76" s="9">
        <f>SUM(O77:O81)</f>
        <v>0</v>
      </c>
      <c r="P76" s="9">
        <f>SUM(P77:P81)</f>
        <v>0</v>
      </c>
      <c r="Q76" s="25">
        <f>SUM(Q77:Q81)</f>
        <v>0</v>
      </c>
    </row>
    <row r="77" spans="2:17" ht="12">
      <c r="B77" s="66"/>
      <c r="C77" s="109" t="str">
        <f>+g_1</f>
        <v>1. Ph.D.</v>
      </c>
      <c r="D77" s="216"/>
      <c r="E77" s="246"/>
      <c r="F77" s="247"/>
      <c r="G77" s="247"/>
      <c r="H77" s="247"/>
      <c r="I77" s="247"/>
      <c r="J77" s="247"/>
      <c r="K77" s="247"/>
      <c r="L77" s="247"/>
      <c r="M77" s="248"/>
      <c r="N77" s="247"/>
      <c r="O77" s="247"/>
      <c r="P77" s="247"/>
      <c r="Q77" s="248"/>
    </row>
    <row r="78" spans="2:17" ht="12">
      <c r="B78" s="66"/>
      <c r="C78" s="109" t="str">
        <f>+g_2</f>
        <v>2. Master</v>
      </c>
      <c r="D78" s="216"/>
      <c r="E78" s="250"/>
      <c r="F78" s="251"/>
      <c r="G78" s="251"/>
      <c r="H78" s="251"/>
      <c r="I78" s="251"/>
      <c r="J78" s="251"/>
      <c r="K78" s="251"/>
      <c r="L78" s="251"/>
      <c r="M78" s="252"/>
      <c r="N78" s="251"/>
      <c r="O78" s="251"/>
      <c r="P78" s="251"/>
      <c r="Q78" s="252"/>
    </row>
    <row r="79" spans="2:17" ht="12">
      <c r="B79" s="66"/>
      <c r="C79" s="109" t="str">
        <f>+g_3</f>
        <v>3. First college degree</v>
      </c>
      <c r="D79" s="216"/>
      <c r="E79" s="250"/>
      <c r="F79" s="251"/>
      <c r="G79" s="251"/>
      <c r="H79" s="251"/>
      <c r="I79" s="251"/>
      <c r="J79" s="251"/>
      <c r="K79" s="251"/>
      <c r="L79" s="251"/>
      <c r="M79" s="252"/>
      <c r="N79" s="251"/>
      <c r="O79" s="251"/>
      <c r="P79" s="251"/>
      <c r="Q79" s="252"/>
    </row>
    <row r="80" spans="2:17" ht="12">
      <c r="B80" s="66"/>
      <c r="C80" s="109" t="str">
        <f>+g_4</f>
        <v>4. Less than first college degree</v>
      </c>
      <c r="D80" s="216"/>
      <c r="E80" s="250"/>
      <c r="F80" s="251"/>
      <c r="G80" s="251"/>
      <c r="H80" s="251"/>
      <c r="I80" s="251"/>
      <c r="J80" s="251"/>
      <c r="K80" s="251"/>
      <c r="L80" s="251"/>
      <c r="M80" s="252"/>
      <c r="N80" s="251"/>
      <c r="O80" s="251"/>
      <c r="P80" s="251"/>
      <c r="Q80" s="252"/>
    </row>
    <row r="81" spans="2:17" ht="12">
      <c r="B81" s="66"/>
      <c r="C81" s="109"/>
      <c r="D81" s="216"/>
      <c r="E81" s="254"/>
      <c r="F81" s="255"/>
      <c r="G81" s="255"/>
      <c r="H81" s="255"/>
      <c r="I81" s="255"/>
      <c r="J81" s="255"/>
      <c r="K81" s="255"/>
      <c r="L81" s="255"/>
      <c r="M81" s="256"/>
      <c r="N81" s="255"/>
      <c r="O81" s="255"/>
      <c r="P81" s="255"/>
      <c r="Q81" s="256"/>
    </row>
    <row r="82" spans="2:17" ht="12">
      <c r="B82" s="34" t="str">
        <f>+ca_3</f>
        <v>C.Total (private and public) </v>
      </c>
      <c r="C82" s="74"/>
      <c r="D82" s="187"/>
      <c r="E82" s="9">
        <f>SUM(E83:E87)</f>
        <v>0</v>
      </c>
      <c r="F82" s="9">
        <f aca="true" t="shared" si="6" ref="F82:M82">SUM(F83:F87)</f>
        <v>0</v>
      </c>
      <c r="G82" s="9">
        <f t="shared" si="6"/>
        <v>0</v>
      </c>
      <c r="H82" s="9">
        <f t="shared" si="6"/>
        <v>0</v>
      </c>
      <c r="I82" s="9">
        <f t="shared" si="6"/>
        <v>0</v>
      </c>
      <c r="J82" s="9">
        <f t="shared" si="6"/>
        <v>0</v>
      </c>
      <c r="K82" s="9">
        <f t="shared" si="6"/>
        <v>0</v>
      </c>
      <c r="L82" s="9">
        <f t="shared" si="6"/>
        <v>0</v>
      </c>
      <c r="M82" s="25">
        <f t="shared" si="6"/>
        <v>0</v>
      </c>
      <c r="N82" s="9">
        <f>SUM(N83:N87)</f>
        <v>0</v>
      </c>
      <c r="O82" s="9">
        <f>SUM(O83:O87)</f>
        <v>0</v>
      </c>
      <c r="P82" s="9">
        <f>SUM(P83:P87)</f>
        <v>0</v>
      </c>
      <c r="Q82" s="25">
        <f>SUM(Q83:Q87)</f>
        <v>0</v>
      </c>
    </row>
    <row r="83" spans="1:17" ht="13.5">
      <c r="A83" s="2"/>
      <c r="B83" s="66"/>
      <c r="C83" s="109" t="str">
        <f>+g_1</f>
        <v>1. Ph.D.</v>
      </c>
      <c r="D83" s="199"/>
      <c r="E83" s="68">
        <f>+E71+E77</f>
        <v>0</v>
      </c>
      <c r="F83" s="68"/>
      <c r="G83" s="68"/>
      <c r="H83" s="68"/>
      <c r="I83" s="68"/>
      <c r="J83" s="68"/>
      <c r="K83" s="68"/>
      <c r="L83" s="68"/>
      <c r="M83" s="104"/>
      <c r="N83" s="68"/>
      <c r="O83" s="68"/>
      <c r="P83" s="68"/>
      <c r="Q83" s="104"/>
    </row>
    <row r="84" spans="1:17" ht="13.5">
      <c r="A84" s="2"/>
      <c r="B84" s="66"/>
      <c r="C84" s="109" t="str">
        <f>+g_2</f>
        <v>2. Master</v>
      </c>
      <c r="D84" s="199"/>
      <c r="E84" s="68">
        <f>+E72+E78</f>
        <v>0</v>
      </c>
      <c r="F84" s="68"/>
      <c r="G84" s="68"/>
      <c r="H84" s="68"/>
      <c r="I84" s="68"/>
      <c r="J84" s="68"/>
      <c r="K84" s="68"/>
      <c r="L84" s="68"/>
      <c r="M84" s="104"/>
      <c r="N84" s="68"/>
      <c r="O84" s="68"/>
      <c r="P84" s="68"/>
      <c r="Q84" s="104"/>
    </row>
    <row r="85" spans="1:17" ht="13.5">
      <c r="A85" s="2"/>
      <c r="B85" s="66"/>
      <c r="C85" s="109" t="str">
        <f>+g_3</f>
        <v>3. First college degree</v>
      </c>
      <c r="D85" s="199"/>
      <c r="E85" s="68">
        <f>+E73+E79</f>
        <v>0</v>
      </c>
      <c r="F85" s="68"/>
      <c r="G85" s="68"/>
      <c r="H85" s="68"/>
      <c r="I85" s="68"/>
      <c r="J85" s="68"/>
      <c r="K85" s="68"/>
      <c r="L85" s="68"/>
      <c r="M85" s="104"/>
      <c r="N85" s="68"/>
      <c r="O85" s="68"/>
      <c r="P85" s="68"/>
      <c r="Q85" s="104"/>
    </row>
    <row r="86" spans="1:17" ht="13.5">
      <c r="A86" s="2"/>
      <c r="B86" s="66"/>
      <c r="C86" s="109" t="str">
        <f>+g_4</f>
        <v>4. Less than first college degree</v>
      </c>
      <c r="D86" s="199"/>
      <c r="E86" s="69">
        <f>+E74+E80</f>
        <v>0</v>
      </c>
      <c r="F86" s="69"/>
      <c r="G86" s="69"/>
      <c r="H86" s="69"/>
      <c r="I86" s="69"/>
      <c r="J86" s="69"/>
      <c r="K86" s="69"/>
      <c r="L86" s="69"/>
      <c r="M86" s="97"/>
      <c r="N86" s="69"/>
      <c r="O86" s="69"/>
      <c r="P86" s="69"/>
      <c r="Q86" s="97"/>
    </row>
    <row r="87" spans="1:17" ht="13.5">
      <c r="A87" s="2"/>
      <c r="B87" s="70"/>
      <c r="C87" s="89">
        <f>+C75</f>
        <v>0</v>
      </c>
      <c r="D87" s="208"/>
      <c r="E87" s="72">
        <f>+E75+E80</f>
        <v>0</v>
      </c>
      <c r="F87" s="72"/>
      <c r="G87" s="72"/>
      <c r="H87" s="72"/>
      <c r="I87" s="72"/>
      <c r="J87" s="72"/>
      <c r="K87" s="72"/>
      <c r="L87" s="72"/>
      <c r="M87" s="99"/>
      <c r="N87" s="72"/>
      <c r="O87" s="72"/>
      <c r="P87" s="72"/>
      <c r="Q87" s="99"/>
    </row>
    <row r="88" spans="1:9" ht="13.5">
      <c r="A88" s="2"/>
      <c r="B88" s="11"/>
      <c r="C88" s="2"/>
      <c r="D88" s="210"/>
      <c r="E88" s="2"/>
      <c r="F88" s="2"/>
      <c r="G88" s="2"/>
      <c r="H88" s="2"/>
      <c r="I88" s="2"/>
    </row>
    <row r="89" spans="2:17" ht="13.5" thickBot="1">
      <c r="B89" s="100" t="s">
        <v>127</v>
      </c>
      <c r="C89" s="101"/>
      <c r="D89" s="200"/>
      <c r="E89" s="102">
        <v>1980</v>
      </c>
      <c r="F89" s="102">
        <v>1985</v>
      </c>
      <c r="G89" s="102">
        <v>1990</v>
      </c>
      <c r="H89" s="102">
        <v>1995</v>
      </c>
      <c r="I89" s="102">
        <v>1996</v>
      </c>
      <c r="J89" s="102">
        <v>1997</v>
      </c>
      <c r="K89" s="102">
        <v>1998</v>
      </c>
      <c r="L89" s="102">
        <v>1999</v>
      </c>
      <c r="M89" s="103">
        <v>2000</v>
      </c>
      <c r="N89" s="21">
        <v>2005</v>
      </c>
      <c r="O89" s="21">
        <v>2010</v>
      </c>
      <c r="P89" s="21">
        <v>2015</v>
      </c>
      <c r="Q89" s="22">
        <v>2016</v>
      </c>
    </row>
    <row r="90" spans="2:17" ht="32.25" customHeight="1">
      <c r="B90" s="147">
        <v>1</v>
      </c>
      <c r="C90" s="153" t="s">
        <v>122</v>
      </c>
      <c r="D90" s="79"/>
      <c r="E90" s="52" t="str">
        <f>IF(E82&gt;0,+(E83+E84)/E82,"-")</f>
        <v>-</v>
      </c>
      <c r="F90" s="52" t="str">
        <f aca="true" t="shared" si="7" ref="F90:M90">IF(F82&gt;0,+(F83+F84)/F82,"-")</f>
        <v>-</v>
      </c>
      <c r="G90" s="52" t="str">
        <f t="shared" si="7"/>
        <v>-</v>
      </c>
      <c r="H90" s="52" t="str">
        <f t="shared" si="7"/>
        <v>-</v>
      </c>
      <c r="I90" s="52" t="str">
        <f t="shared" si="7"/>
        <v>-</v>
      </c>
      <c r="J90" s="52" t="str">
        <f t="shared" si="7"/>
        <v>-</v>
      </c>
      <c r="K90" s="52" t="str">
        <f t="shared" si="7"/>
        <v>-</v>
      </c>
      <c r="L90" s="52" t="str">
        <f t="shared" si="7"/>
        <v>-</v>
      </c>
      <c r="M90" s="53" t="str">
        <f t="shared" si="7"/>
        <v>-</v>
      </c>
      <c r="N90" s="52" t="str">
        <f>IF(N82&gt;0,+(N83+N84)/N82,"-")</f>
        <v>-</v>
      </c>
      <c r="O90" s="52" t="str">
        <f>IF(O82&gt;0,+(O83+O84)/O82,"-")</f>
        <v>-</v>
      </c>
      <c r="P90" s="52" t="str">
        <f>IF(P82&gt;0,+(P83+P84)/P82,"-")</f>
        <v>-</v>
      </c>
      <c r="Q90" s="53" t="str">
        <f>IF(Q82&gt;0,+(Q83+Q84)/Q82,"-")</f>
        <v>-</v>
      </c>
    </row>
    <row r="91" spans="2:17" ht="39" customHeight="1">
      <c r="B91" s="149">
        <v>2</v>
      </c>
      <c r="C91" s="154" t="s">
        <v>123</v>
      </c>
      <c r="D91" s="76"/>
      <c r="E91" s="42" t="str">
        <f>+IF(E70&gt;0,(E71+E72)/E70,"-")</f>
        <v>-</v>
      </c>
      <c r="F91" s="42" t="str">
        <f aca="true" t="shared" si="8" ref="F91:M91">+IF(F70&gt;0,(F71+F72)/F70,"-")</f>
        <v>-</v>
      </c>
      <c r="G91" s="42" t="str">
        <f t="shared" si="8"/>
        <v>-</v>
      </c>
      <c r="H91" s="42" t="str">
        <f t="shared" si="8"/>
        <v>-</v>
      </c>
      <c r="I91" s="42" t="str">
        <f t="shared" si="8"/>
        <v>-</v>
      </c>
      <c r="J91" s="42" t="str">
        <f t="shared" si="8"/>
        <v>-</v>
      </c>
      <c r="K91" s="42" t="str">
        <f t="shared" si="8"/>
        <v>-</v>
      </c>
      <c r="L91" s="42" t="str">
        <f t="shared" si="8"/>
        <v>-</v>
      </c>
      <c r="M91" s="43" t="str">
        <f t="shared" si="8"/>
        <v>-</v>
      </c>
      <c r="N91" s="42" t="str">
        <f>+IF(N70&gt;0,(N71+N72)/N70,"-")</f>
        <v>-</v>
      </c>
      <c r="O91" s="42" t="str">
        <f>+IF(O70&gt;0,(O71+O72)/O70,"-")</f>
        <v>-</v>
      </c>
      <c r="P91" s="42" t="str">
        <f>+IF(P70&gt;0,(P71+P72)/P70,"-")</f>
        <v>-</v>
      </c>
      <c r="Q91" s="43" t="str">
        <f>+IF(Q70&gt;0,(Q71+Q72)/Q70,"-")</f>
        <v>-</v>
      </c>
    </row>
    <row r="92" spans="2:17" ht="36" customHeight="1">
      <c r="B92" s="151">
        <v>3</v>
      </c>
      <c r="C92" s="154" t="s">
        <v>124</v>
      </c>
      <c r="D92" s="95"/>
      <c r="E92" s="48" t="str">
        <f>IF(E76&gt;0,(E77+E78)/E76,"-")</f>
        <v>-</v>
      </c>
      <c r="F92" s="48" t="str">
        <f aca="true" t="shared" si="9" ref="F92:M92">IF(F76&gt;0,(F77+F78)/F76,"-")</f>
        <v>-</v>
      </c>
      <c r="G92" s="48" t="str">
        <f t="shared" si="9"/>
        <v>-</v>
      </c>
      <c r="H92" s="48" t="str">
        <f t="shared" si="9"/>
        <v>-</v>
      </c>
      <c r="I92" s="48" t="str">
        <f t="shared" si="9"/>
        <v>-</v>
      </c>
      <c r="J92" s="48" t="str">
        <f t="shared" si="9"/>
        <v>-</v>
      </c>
      <c r="K92" s="48" t="str">
        <f t="shared" si="9"/>
        <v>-</v>
      </c>
      <c r="L92" s="48" t="str">
        <f t="shared" si="9"/>
        <v>-</v>
      </c>
      <c r="M92" s="49" t="str">
        <f t="shared" si="9"/>
        <v>-</v>
      </c>
      <c r="N92" s="48" t="str">
        <f>IF(N76&gt;0,(N77+N78)/N76,"-")</f>
        <v>-</v>
      </c>
      <c r="O92" s="48" t="str">
        <f>IF(O76&gt;0,(O77+O78)/O76,"-")</f>
        <v>-</v>
      </c>
      <c r="P92" s="48" t="str">
        <f>IF(P76&gt;0,(P77+P78)/P76,"-")</f>
        <v>-</v>
      </c>
      <c r="Q92" s="49" t="str">
        <f>IF(Q76&gt;0,(Q77+Q78)/Q76,"-")</f>
        <v>-</v>
      </c>
    </row>
    <row r="93" spans="1:17" ht="13.5">
      <c r="A93" s="2"/>
      <c r="B93" s="11"/>
      <c r="C93" s="6"/>
      <c r="D93" s="7"/>
      <c r="E93" s="6"/>
      <c r="F93" s="7"/>
      <c r="G93" s="7"/>
      <c r="H93" s="7"/>
      <c r="I93" s="7"/>
      <c r="J93" s="7"/>
      <c r="K93" s="7"/>
      <c r="L93" s="7"/>
      <c r="M93" s="7"/>
      <c r="N93" s="7"/>
      <c r="O93" s="7"/>
      <c r="P93" s="7"/>
      <c r="Q93" s="7"/>
    </row>
    <row r="94" spans="2:17" ht="11.25" customHeight="1">
      <c r="B94" s="244" t="s">
        <v>95</v>
      </c>
      <c r="C94" s="80"/>
      <c r="D94" s="81"/>
      <c r="E94" s="81"/>
      <c r="F94" s="81"/>
      <c r="G94" s="81"/>
      <c r="H94" s="81"/>
      <c r="I94" s="81"/>
      <c r="J94" s="81"/>
      <c r="K94" s="81"/>
      <c r="L94" s="81"/>
      <c r="M94" s="82"/>
      <c r="N94" s="81"/>
      <c r="O94" s="81"/>
      <c r="P94" s="81"/>
      <c r="Q94" s="82"/>
    </row>
    <row r="95" spans="2:17" ht="11.25" customHeight="1">
      <c r="B95" s="84" t="s">
        <v>96</v>
      </c>
      <c r="C95" s="85" t="s">
        <v>97</v>
      </c>
      <c r="D95" s="86"/>
      <c r="E95" s="86"/>
      <c r="F95" s="86"/>
      <c r="G95" s="86"/>
      <c r="H95" s="86"/>
      <c r="I95" s="86"/>
      <c r="J95" s="86"/>
      <c r="K95" s="86"/>
      <c r="L95" s="86"/>
      <c r="M95" s="87"/>
      <c r="N95" s="86"/>
      <c r="O95" s="86"/>
      <c r="P95" s="86"/>
      <c r="Q95" s="87"/>
    </row>
    <row r="96" spans="2:13" ht="13.5" customHeight="1">
      <c r="B96" s="240"/>
      <c r="C96" s="425"/>
      <c r="D96" s="426"/>
      <c r="E96" s="426"/>
      <c r="F96" s="426"/>
      <c r="G96" s="426"/>
      <c r="H96" s="426"/>
      <c r="I96" s="426"/>
      <c r="J96" s="426"/>
      <c r="K96" s="426"/>
      <c r="L96" s="426"/>
      <c r="M96" s="427"/>
    </row>
    <row r="97" spans="2:13" ht="13.5" customHeight="1">
      <c r="B97" s="242"/>
      <c r="C97" s="419"/>
      <c r="D97" s="420"/>
      <c r="E97" s="420"/>
      <c r="F97" s="420"/>
      <c r="G97" s="420"/>
      <c r="H97" s="420"/>
      <c r="I97" s="420"/>
      <c r="J97" s="420"/>
      <c r="K97" s="420"/>
      <c r="L97" s="420"/>
      <c r="M97" s="421"/>
    </row>
    <row r="98" spans="2:13" ht="13.5" customHeight="1">
      <c r="B98" s="242"/>
      <c r="C98" s="419"/>
      <c r="D98" s="420"/>
      <c r="E98" s="420"/>
      <c r="F98" s="420"/>
      <c r="G98" s="420"/>
      <c r="H98" s="420"/>
      <c r="I98" s="420"/>
      <c r="J98" s="420"/>
      <c r="K98" s="420"/>
      <c r="L98" s="420"/>
      <c r="M98" s="421"/>
    </row>
    <row r="99" spans="2:13" ht="13.5" customHeight="1">
      <c r="B99" s="242"/>
      <c r="C99" s="419"/>
      <c r="D99" s="420"/>
      <c r="E99" s="420"/>
      <c r="F99" s="420"/>
      <c r="G99" s="420"/>
      <c r="H99" s="420"/>
      <c r="I99" s="420"/>
      <c r="J99" s="420"/>
      <c r="K99" s="420"/>
      <c r="L99" s="420"/>
      <c r="M99" s="421"/>
    </row>
    <row r="100" spans="2:13" ht="13.5" customHeight="1">
      <c r="B100" s="242"/>
      <c r="C100" s="419"/>
      <c r="D100" s="420"/>
      <c r="E100" s="420"/>
      <c r="F100" s="420"/>
      <c r="G100" s="420"/>
      <c r="H100" s="420"/>
      <c r="I100" s="420"/>
      <c r="J100" s="420"/>
      <c r="K100" s="420"/>
      <c r="L100" s="420"/>
      <c r="M100" s="421"/>
    </row>
    <row r="101" spans="2:13" ht="13.5" customHeight="1">
      <c r="B101" s="243"/>
      <c r="C101" s="422"/>
      <c r="D101" s="423"/>
      <c r="E101" s="423"/>
      <c r="F101" s="423"/>
      <c r="G101" s="423"/>
      <c r="H101" s="423"/>
      <c r="I101" s="423"/>
      <c r="J101" s="423"/>
      <c r="K101" s="423"/>
      <c r="L101" s="423"/>
      <c r="M101" s="424"/>
    </row>
    <row r="102" spans="1:9" ht="13.5">
      <c r="A102" s="2"/>
      <c r="B102" s="2"/>
      <c r="C102" s="2"/>
      <c r="D102" s="210"/>
      <c r="E102" s="2"/>
      <c r="F102" s="2"/>
      <c r="G102" s="2"/>
      <c r="H102" s="2"/>
      <c r="I102" s="2"/>
    </row>
    <row r="103" spans="1:9" ht="13.5">
      <c r="A103" s="2"/>
      <c r="B103" s="2"/>
      <c r="C103" s="2"/>
      <c r="D103" s="210"/>
      <c r="E103" s="2"/>
      <c r="F103" s="2"/>
      <c r="G103" s="2"/>
      <c r="H103" s="2"/>
      <c r="I103" s="2"/>
    </row>
    <row r="104" spans="1:9" ht="13.5">
      <c r="A104" s="2"/>
      <c r="B104" s="2"/>
      <c r="C104" s="2"/>
      <c r="D104" s="210"/>
      <c r="E104" s="2"/>
      <c r="F104" s="2"/>
      <c r="G104" s="2"/>
      <c r="H104" s="2"/>
      <c r="I104" s="2"/>
    </row>
    <row r="105" spans="1:9" ht="13.5">
      <c r="A105" s="2"/>
      <c r="B105" s="2"/>
      <c r="C105" s="2"/>
      <c r="D105" s="210"/>
      <c r="E105" s="2"/>
      <c r="F105" s="2"/>
      <c r="G105" s="2"/>
      <c r="H105" s="2"/>
      <c r="I105" s="2"/>
    </row>
    <row r="106" spans="1:9" ht="13.5">
      <c r="A106" s="2"/>
      <c r="B106" s="2"/>
      <c r="C106" s="2"/>
      <c r="D106" s="210"/>
      <c r="E106" s="2"/>
      <c r="F106" s="2"/>
      <c r="G106" s="2"/>
      <c r="H106" s="2"/>
      <c r="I106" s="2"/>
    </row>
    <row r="107" spans="1:9" ht="13.5">
      <c r="A107" s="2"/>
      <c r="B107" s="2"/>
      <c r="C107" s="2"/>
      <c r="D107" s="210"/>
      <c r="E107" s="2"/>
      <c r="F107" s="2"/>
      <c r="G107" s="2"/>
      <c r="H107" s="2"/>
      <c r="I107" s="2"/>
    </row>
    <row r="108" spans="1:9" ht="13.5">
      <c r="A108" s="2"/>
      <c r="B108" s="2"/>
      <c r="C108" s="2"/>
      <c r="D108" s="210"/>
      <c r="E108" s="2"/>
      <c r="F108" s="2"/>
      <c r="G108" s="2"/>
      <c r="H108" s="2"/>
      <c r="I108" s="2"/>
    </row>
    <row r="109" spans="1:9" ht="13.5">
      <c r="A109" s="2"/>
      <c r="B109" s="2"/>
      <c r="C109" s="2"/>
      <c r="D109" s="210"/>
      <c r="E109" s="2"/>
      <c r="F109" s="2"/>
      <c r="G109" s="2"/>
      <c r="H109" s="2"/>
      <c r="I109" s="2"/>
    </row>
    <row r="110" spans="1:9" ht="13.5">
      <c r="A110" s="2"/>
      <c r="B110" s="2"/>
      <c r="C110" s="2"/>
      <c r="D110" s="210"/>
      <c r="E110" s="2"/>
      <c r="F110" s="2"/>
      <c r="G110" s="2"/>
      <c r="H110" s="2"/>
      <c r="I110" s="2"/>
    </row>
    <row r="111" spans="1:9" ht="13.5">
      <c r="A111" s="2"/>
      <c r="B111" s="2"/>
      <c r="C111" s="2"/>
      <c r="D111" s="210"/>
      <c r="E111" s="2"/>
      <c r="F111" s="2"/>
      <c r="G111" s="2"/>
      <c r="H111" s="2"/>
      <c r="I111" s="2"/>
    </row>
    <row r="112" spans="1:9" ht="13.5">
      <c r="A112" s="2"/>
      <c r="B112" s="2"/>
      <c r="C112" s="2"/>
      <c r="D112" s="210"/>
      <c r="E112" s="2"/>
      <c r="F112" s="2"/>
      <c r="G112" s="2"/>
      <c r="H112" s="2"/>
      <c r="I112" s="2"/>
    </row>
    <row r="113" spans="1:9" ht="13.5">
      <c r="A113" s="2"/>
      <c r="B113" s="2"/>
      <c r="C113" s="2"/>
      <c r="D113" s="210"/>
      <c r="E113" s="2"/>
      <c r="F113" s="2"/>
      <c r="G113" s="2"/>
      <c r="H113" s="2"/>
      <c r="I113" s="2"/>
    </row>
    <row r="114" spans="1:9" ht="13.5">
      <c r="A114" s="2"/>
      <c r="B114" s="2"/>
      <c r="C114" s="2"/>
      <c r="D114" s="210"/>
      <c r="E114" s="2"/>
      <c r="F114" s="2"/>
      <c r="G114" s="2"/>
      <c r="H114" s="2"/>
      <c r="I114" s="2"/>
    </row>
    <row r="115" spans="1:9" ht="13.5">
      <c r="A115" s="2"/>
      <c r="B115" s="2"/>
      <c r="C115" s="2"/>
      <c r="D115" s="210"/>
      <c r="E115" s="2"/>
      <c r="F115" s="2"/>
      <c r="G115" s="2"/>
      <c r="H115" s="2"/>
      <c r="I115" s="2"/>
    </row>
  </sheetData>
  <sheetProtection/>
  <mergeCells count="12">
    <mergeCell ref="C46:M46"/>
    <mergeCell ref="C47:M47"/>
    <mergeCell ref="C42:M42"/>
    <mergeCell ref="C43:M43"/>
    <mergeCell ref="C44:M44"/>
    <mergeCell ref="C45:M45"/>
    <mergeCell ref="C100:M100"/>
    <mergeCell ref="C101:M101"/>
    <mergeCell ref="C96:M96"/>
    <mergeCell ref="C97:M97"/>
    <mergeCell ref="C98:M98"/>
    <mergeCell ref="C99:M99"/>
  </mergeCells>
  <printOptions horizontalCentered="1" verticalCentered="1"/>
  <pageMargins left="0.75" right="0.75" top="1" bottom="1" header="0" footer="0"/>
  <pageSetup horizontalDpi="600" verticalDpi="600" orientation="landscape" r:id="rId2"/>
  <rowBreaks count="2" manualBreakCount="2">
    <brk id="62" max="12" man="1"/>
    <brk id="64" max="12" man="1"/>
  </rowBreaks>
  <drawing r:id="rId1"/>
</worksheet>
</file>

<file path=xl/worksheets/sheet5.xml><?xml version="1.0" encoding="utf-8"?>
<worksheet xmlns="http://schemas.openxmlformats.org/spreadsheetml/2006/main" xmlns:r="http://schemas.openxmlformats.org/officeDocument/2006/relationships">
  <dimension ref="A2:N65"/>
  <sheetViews>
    <sheetView showGridLines="0" showZeros="0" zoomScalePageLayoutView="0" workbookViewId="0" topLeftCell="A1">
      <selection activeCell="G4" sqref="G4"/>
    </sheetView>
  </sheetViews>
  <sheetFormatPr defaultColWidth="11.421875" defaultRowHeight="12.75"/>
  <cols>
    <col min="1" max="1" width="1.7109375" style="0" customWidth="1"/>
    <col min="2" max="2" width="6.421875" style="0" customWidth="1"/>
    <col min="3" max="3" width="21.8515625" style="0" customWidth="1"/>
    <col min="4" max="4" width="5.28125" style="206" customWidth="1"/>
    <col min="5" max="13" width="9.57421875" style="0" customWidth="1"/>
  </cols>
  <sheetData>
    <row r="2" spans="2:14" ht="15">
      <c r="B2" s="59" t="str">
        <f>+Index!B23</f>
        <v>IV.1. Funding by source</v>
      </c>
      <c r="C2" s="60"/>
      <c r="D2" s="61"/>
      <c r="E2" s="61"/>
      <c r="F2" s="61"/>
      <c r="G2" s="61"/>
      <c r="H2" s="61"/>
      <c r="I2" s="61"/>
      <c r="J2" s="61"/>
      <c r="K2" s="61"/>
      <c r="L2" s="61"/>
      <c r="M2" s="62"/>
      <c r="N2" s="7"/>
    </row>
    <row r="3" spans="2:13" ht="12">
      <c r="B3" s="6"/>
      <c r="C3" s="6"/>
      <c r="D3" s="7"/>
      <c r="E3" s="7"/>
      <c r="F3" s="7"/>
      <c r="G3" s="7"/>
      <c r="H3" s="7"/>
      <c r="I3" s="7"/>
      <c r="J3" s="7"/>
      <c r="K3" s="7"/>
      <c r="L3" s="7"/>
      <c r="M3" s="7"/>
    </row>
    <row r="4" spans="2:13" ht="12.75" thickBot="1">
      <c r="B4" s="20" t="s">
        <v>61</v>
      </c>
      <c r="C4" s="27"/>
      <c r="D4" s="195" t="s">
        <v>92</v>
      </c>
      <c r="E4" s="21">
        <v>1980</v>
      </c>
      <c r="F4" s="21">
        <v>1985</v>
      </c>
      <c r="G4" s="21">
        <v>1990</v>
      </c>
      <c r="H4" s="21">
        <v>1995</v>
      </c>
      <c r="I4" s="21">
        <v>1996</v>
      </c>
      <c r="J4" s="21">
        <v>1997</v>
      </c>
      <c r="K4" s="21">
        <v>1998</v>
      </c>
      <c r="L4" s="21">
        <v>1999</v>
      </c>
      <c r="M4" s="22">
        <v>2000</v>
      </c>
    </row>
    <row r="5" spans="2:13" s="139" customFormat="1" ht="15" customHeight="1">
      <c r="B5" s="33" t="str">
        <f>+ca_1</f>
        <v>A. Private Institutions</v>
      </c>
      <c r="C5" s="137"/>
      <c r="D5" s="217"/>
      <c r="E5" s="138">
        <f>+E6+E10</f>
        <v>0</v>
      </c>
      <c r="F5" s="138">
        <f aca="true" t="shared" si="0" ref="F5:M5">+F6+F10</f>
        <v>0</v>
      </c>
      <c r="G5" s="138">
        <f t="shared" si="0"/>
        <v>0</v>
      </c>
      <c r="H5" s="138">
        <f t="shared" si="0"/>
        <v>0</v>
      </c>
      <c r="I5" s="138">
        <f t="shared" si="0"/>
        <v>0</v>
      </c>
      <c r="J5" s="138">
        <f t="shared" si="0"/>
        <v>0</v>
      </c>
      <c r="K5" s="138">
        <f t="shared" si="0"/>
        <v>0</v>
      </c>
      <c r="L5" s="138">
        <f t="shared" si="0"/>
        <v>0</v>
      </c>
      <c r="M5" s="143">
        <f t="shared" si="0"/>
        <v>0</v>
      </c>
    </row>
    <row r="6" spans="2:13" ht="12">
      <c r="B6" s="224" t="str">
        <f>+f_1</f>
        <v>1. Public funding</v>
      </c>
      <c r="C6" s="225"/>
      <c r="D6" s="216"/>
      <c r="E6" s="223">
        <f>SUM(E7:E9)</f>
        <v>0</v>
      </c>
      <c r="F6" s="223">
        <f aca="true" t="shared" si="1" ref="F6:M6">SUM(F7:F9)</f>
        <v>0</v>
      </c>
      <c r="G6" s="223">
        <f t="shared" si="1"/>
        <v>0</v>
      </c>
      <c r="H6" s="223">
        <f t="shared" si="1"/>
        <v>0</v>
      </c>
      <c r="I6" s="223">
        <f t="shared" si="1"/>
        <v>0</v>
      </c>
      <c r="J6" s="223">
        <f t="shared" si="1"/>
        <v>0</v>
      </c>
      <c r="K6" s="223">
        <f t="shared" si="1"/>
        <v>0</v>
      </c>
      <c r="L6" s="223">
        <f t="shared" si="1"/>
        <v>0</v>
      </c>
      <c r="M6" s="223">
        <f t="shared" si="1"/>
        <v>0</v>
      </c>
    </row>
    <row r="7" spans="2:13" ht="12">
      <c r="B7" s="66" t="s">
        <v>133</v>
      </c>
      <c r="C7" s="109"/>
      <c r="D7" s="216"/>
      <c r="E7" s="159"/>
      <c r="F7" s="159"/>
      <c r="G7" s="159"/>
      <c r="H7" s="159"/>
      <c r="I7" s="159"/>
      <c r="J7" s="159"/>
      <c r="K7" s="159"/>
      <c r="L7" s="159"/>
      <c r="M7" s="160"/>
    </row>
    <row r="8" spans="2:13" ht="12">
      <c r="B8" s="66" t="s">
        <v>134</v>
      </c>
      <c r="C8" s="109"/>
      <c r="D8" s="216"/>
      <c r="E8" s="159"/>
      <c r="F8" s="159"/>
      <c r="G8" s="159"/>
      <c r="H8" s="159"/>
      <c r="I8" s="159"/>
      <c r="J8" s="159"/>
      <c r="K8" s="159"/>
      <c r="L8" s="159"/>
      <c r="M8" s="160"/>
    </row>
    <row r="9" spans="2:13" ht="12">
      <c r="B9" s="66" t="s">
        <v>135</v>
      </c>
      <c r="C9" s="109"/>
      <c r="D9" s="216"/>
      <c r="E9" s="159"/>
      <c r="F9" s="159"/>
      <c r="G9" s="159"/>
      <c r="H9" s="159"/>
      <c r="I9" s="159"/>
      <c r="J9" s="159"/>
      <c r="K9" s="159"/>
      <c r="L9" s="159"/>
      <c r="M9" s="160"/>
    </row>
    <row r="10" spans="2:13" ht="12">
      <c r="B10" s="224" t="str">
        <f>+f_2</f>
        <v>2. Private funding</v>
      </c>
      <c r="C10" s="225"/>
      <c r="D10" s="216"/>
      <c r="E10" s="163">
        <f>+SUM(E11:E14)</f>
        <v>0</v>
      </c>
      <c r="F10" s="164">
        <f aca="true" t="shared" si="2" ref="F10:M10">+SUM(F11:F14)</f>
        <v>0</v>
      </c>
      <c r="G10" s="164">
        <f t="shared" si="2"/>
        <v>0</v>
      </c>
      <c r="H10" s="164">
        <f t="shared" si="2"/>
        <v>0</v>
      </c>
      <c r="I10" s="164">
        <f t="shared" si="2"/>
        <v>0</v>
      </c>
      <c r="J10" s="164">
        <f t="shared" si="2"/>
        <v>0</v>
      </c>
      <c r="K10" s="164">
        <f t="shared" si="2"/>
        <v>0</v>
      </c>
      <c r="L10" s="164">
        <f t="shared" si="2"/>
        <v>0</v>
      </c>
      <c r="M10" s="134">
        <f t="shared" si="2"/>
        <v>0</v>
      </c>
    </row>
    <row r="11" spans="2:13" ht="12">
      <c r="B11" s="66" t="str">
        <f>+f_3</f>
        <v>2.1. Tuition and fees</v>
      </c>
      <c r="C11" s="109"/>
      <c r="D11" s="216"/>
      <c r="E11" s="161"/>
      <c r="F11" s="161"/>
      <c r="G11" s="161"/>
      <c r="H11" s="161"/>
      <c r="I11" s="161"/>
      <c r="J11" s="161"/>
      <c r="K11" s="161"/>
      <c r="L11" s="161"/>
      <c r="M11" s="162"/>
    </row>
    <row r="12" spans="2:13" ht="12">
      <c r="B12" s="66" t="str">
        <f>+f_4</f>
        <v>2.2. Contracts and services</v>
      </c>
      <c r="C12" s="109"/>
      <c r="D12" s="216"/>
      <c r="E12" s="123"/>
      <c r="F12" s="123"/>
      <c r="G12" s="123"/>
      <c r="H12" s="123"/>
      <c r="I12" s="123"/>
      <c r="J12" s="123"/>
      <c r="K12" s="123"/>
      <c r="L12" s="123"/>
      <c r="M12" s="124"/>
    </row>
    <row r="13" spans="2:13" ht="12">
      <c r="B13" s="66" t="str">
        <f>+f_5</f>
        <v>2.3. Gifts</v>
      </c>
      <c r="C13" s="109"/>
      <c r="D13" s="216"/>
      <c r="E13" s="123"/>
      <c r="F13" s="123"/>
      <c r="G13" s="123"/>
      <c r="H13" s="123"/>
      <c r="I13" s="123"/>
      <c r="J13" s="123"/>
      <c r="K13" s="123"/>
      <c r="L13" s="123"/>
      <c r="M13" s="124"/>
    </row>
    <row r="14" spans="2:13" ht="12">
      <c r="B14" s="66" t="str">
        <f>+f_6</f>
        <v>2.4. Other</v>
      </c>
      <c r="C14" s="109"/>
      <c r="D14" s="216"/>
      <c r="E14" s="123"/>
      <c r="F14" s="123"/>
      <c r="G14" s="123"/>
      <c r="H14" s="123"/>
      <c r="I14" s="123"/>
      <c r="J14" s="123"/>
      <c r="K14" s="123"/>
      <c r="L14" s="123"/>
      <c r="M14" s="124"/>
    </row>
    <row r="15" spans="2:13" ht="12">
      <c r="B15" s="66"/>
      <c r="C15" s="109"/>
      <c r="D15" s="216"/>
      <c r="E15" s="123"/>
      <c r="F15" s="125"/>
      <c r="G15" s="125"/>
      <c r="H15" s="125"/>
      <c r="I15" s="125"/>
      <c r="J15" s="125"/>
      <c r="K15" s="125"/>
      <c r="L15" s="125"/>
      <c r="M15" s="126"/>
    </row>
    <row r="16" spans="2:13" s="139" customFormat="1" ht="12.75">
      <c r="B16" s="34" t="str">
        <f>+ca_2</f>
        <v>B. Public Institutions</v>
      </c>
      <c r="C16" s="140"/>
      <c r="D16" s="213"/>
      <c r="E16" s="141">
        <f>+E17+E21</f>
        <v>0</v>
      </c>
      <c r="F16" s="141">
        <f aca="true" t="shared" si="3" ref="F16:M16">+F17+F21</f>
        <v>0</v>
      </c>
      <c r="G16" s="141">
        <f t="shared" si="3"/>
        <v>0</v>
      </c>
      <c r="H16" s="141">
        <f t="shared" si="3"/>
        <v>0</v>
      </c>
      <c r="I16" s="141">
        <f t="shared" si="3"/>
        <v>0</v>
      </c>
      <c r="J16" s="141">
        <f t="shared" si="3"/>
        <v>0</v>
      </c>
      <c r="K16" s="141">
        <f t="shared" si="3"/>
        <v>0</v>
      </c>
      <c r="L16" s="141">
        <f t="shared" si="3"/>
        <v>0</v>
      </c>
      <c r="M16" s="142">
        <f t="shared" si="3"/>
        <v>0</v>
      </c>
    </row>
    <row r="17" spans="2:13" ht="12">
      <c r="B17" s="224" t="str">
        <f>+f_1</f>
        <v>1. Public funding</v>
      </c>
      <c r="C17" s="225"/>
      <c r="D17" s="216"/>
      <c r="E17" s="223">
        <f>SUM(E18:E20)</f>
        <v>0</v>
      </c>
      <c r="F17" s="223">
        <f aca="true" t="shared" si="4" ref="F17:M17">SUM(F18:F20)</f>
        <v>0</v>
      </c>
      <c r="G17" s="170">
        <f t="shared" si="4"/>
        <v>0</v>
      </c>
      <c r="H17" s="164">
        <f t="shared" si="4"/>
        <v>0</v>
      </c>
      <c r="I17" s="164">
        <f t="shared" si="4"/>
        <v>0</v>
      </c>
      <c r="J17" s="164">
        <f t="shared" si="4"/>
        <v>0</v>
      </c>
      <c r="K17" s="164">
        <f t="shared" si="4"/>
        <v>0</v>
      </c>
      <c r="L17" s="223">
        <f t="shared" si="4"/>
        <v>0</v>
      </c>
      <c r="M17" s="223">
        <f t="shared" si="4"/>
        <v>0</v>
      </c>
    </row>
    <row r="18" spans="2:13" ht="12">
      <c r="B18" s="66" t="str">
        <f>+B7</f>
        <v>1.1. Appropriations</v>
      </c>
      <c r="C18" s="109"/>
      <c r="D18" s="216"/>
      <c r="E18" s="159"/>
      <c r="F18" s="165"/>
      <c r="G18" s="226"/>
      <c r="H18" s="226"/>
      <c r="I18" s="226"/>
      <c r="J18" s="226"/>
      <c r="K18" s="226"/>
      <c r="L18" s="165"/>
      <c r="M18" s="167"/>
    </row>
    <row r="19" spans="2:13" ht="12">
      <c r="B19" s="66" t="str">
        <f>+B8</f>
        <v>1.2. Contracts and services</v>
      </c>
      <c r="C19" s="109"/>
      <c r="D19" s="216"/>
      <c r="E19" s="159"/>
      <c r="F19" s="165"/>
      <c r="G19" s="226"/>
      <c r="H19" s="226"/>
      <c r="I19" s="226"/>
      <c r="J19" s="226"/>
      <c r="K19" s="226"/>
      <c r="L19" s="165"/>
      <c r="M19" s="167"/>
    </row>
    <row r="20" spans="2:13" ht="12">
      <c r="B20" s="66" t="str">
        <f>+B9</f>
        <v>1.3. Research grants</v>
      </c>
      <c r="C20" s="109"/>
      <c r="D20" s="216"/>
      <c r="E20" s="159"/>
      <c r="F20" s="165"/>
      <c r="G20" s="166"/>
      <c r="H20" s="166"/>
      <c r="I20" s="166"/>
      <c r="J20" s="166"/>
      <c r="K20" s="166"/>
      <c r="L20" s="165"/>
      <c r="M20" s="167"/>
    </row>
    <row r="21" spans="2:13" ht="12">
      <c r="B21" s="224" t="str">
        <f>+f_2</f>
        <v>2. Private funding</v>
      </c>
      <c r="C21" s="225"/>
      <c r="D21" s="216"/>
      <c r="E21" s="163">
        <f>SUM(E22:E25)</f>
        <v>0</v>
      </c>
      <c r="F21" s="170">
        <f aca="true" t="shared" si="5" ref="F21:M21">SUM(F22:F25)</f>
        <v>0</v>
      </c>
      <c r="G21" s="170">
        <f t="shared" si="5"/>
        <v>0</v>
      </c>
      <c r="H21" s="170">
        <f t="shared" si="5"/>
        <v>0</v>
      </c>
      <c r="I21" s="170">
        <f t="shared" si="5"/>
        <v>0</v>
      </c>
      <c r="J21" s="170">
        <f t="shared" si="5"/>
        <v>0</v>
      </c>
      <c r="K21" s="170">
        <f t="shared" si="5"/>
        <v>0</v>
      </c>
      <c r="L21" s="170">
        <f t="shared" si="5"/>
        <v>0</v>
      </c>
      <c r="M21" s="171">
        <f t="shared" si="5"/>
        <v>0</v>
      </c>
    </row>
    <row r="22" spans="2:13" ht="12">
      <c r="B22" s="66" t="str">
        <f>+f_3</f>
        <v>2.1. Tuition and fees</v>
      </c>
      <c r="C22" s="109"/>
      <c r="D22" s="216"/>
      <c r="E22" s="168"/>
      <c r="F22" s="127"/>
      <c r="G22" s="127"/>
      <c r="H22" s="127"/>
      <c r="I22" s="127"/>
      <c r="J22" s="127"/>
      <c r="K22" s="127"/>
      <c r="L22" s="127"/>
      <c r="M22" s="169"/>
    </row>
    <row r="23" spans="2:13" ht="12">
      <c r="B23" s="66" t="str">
        <f>+f_4</f>
        <v>2.2. Contracts and services</v>
      </c>
      <c r="C23" s="109"/>
      <c r="D23" s="216"/>
      <c r="E23" s="128"/>
      <c r="F23" s="129"/>
      <c r="G23" s="129"/>
      <c r="H23" s="129"/>
      <c r="I23" s="129"/>
      <c r="J23" s="129"/>
      <c r="K23" s="129"/>
      <c r="L23" s="129"/>
      <c r="M23" s="130"/>
    </row>
    <row r="24" spans="2:13" ht="12">
      <c r="B24" s="66" t="str">
        <f>+f_5</f>
        <v>2.3. Gifts</v>
      </c>
      <c r="C24" s="109"/>
      <c r="D24" s="216"/>
      <c r="E24" s="128"/>
      <c r="F24" s="129"/>
      <c r="G24" s="129"/>
      <c r="H24" s="129"/>
      <c r="I24" s="129"/>
      <c r="J24" s="129"/>
      <c r="K24" s="129"/>
      <c r="L24" s="129"/>
      <c r="M24" s="130"/>
    </row>
    <row r="25" spans="2:13" ht="12">
      <c r="B25" s="66" t="str">
        <f>+f_6</f>
        <v>2.4. Other</v>
      </c>
      <c r="C25" s="109"/>
      <c r="D25" s="216"/>
      <c r="E25" s="128"/>
      <c r="F25" s="129"/>
      <c r="G25" s="129"/>
      <c r="H25" s="129"/>
      <c r="I25" s="129"/>
      <c r="J25" s="129"/>
      <c r="K25" s="129"/>
      <c r="L25" s="129"/>
      <c r="M25" s="130"/>
    </row>
    <row r="26" spans="2:13" ht="12">
      <c r="B26" s="66"/>
      <c r="C26" s="109"/>
      <c r="D26" s="216"/>
      <c r="E26" s="131"/>
      <c r="F26" s="132"/>
      <c r="G26" s="132"/>
      <c r="H26" s="132"/>
      <c r="I26" s="132"/>
      <c r="J26" s="132"/>
      <c r="K26" s="132"/>
      <c r="L26" s="132"/>
      <c r="M26" s="133"/>
    </row>
    <row r="27" spans="2:13" s="139" customFormat="1" ht="12.75">
      <c r="B27" s="34" t="str">
        <f>+ca_3</f>
        <v>C.Total (private and public) </v>
      </c>
      <c r="C27" s="140"/>
      <c r="D27" s="213"/>
      <c r="E27" s="141">
        <f>SUM(E28:E32)</f>
        <v>0</v>
      </c>
      <c r="F27" s="141">
        <f aca="true" t="shared" si="6" ref="F27:M27">SUM(F28:F32)</f>
        <v>0</v>
      </c>
      <c r="G27" s="141">
        <f t="shared" si="6"/>
        <v>0</v>
      </c>
      <c r="H27" s="141">
        <f t="shared" si="6"/>
        <v>0</v>
      </c>
      <c r="I27" s="141">
        <f t="shared" si="6"/>
        <v>0</v>
      </c>
      <c r="J27" s="141">
        <f t="shared" si="6"/>
        <v>0</v>
      </c>
      <c r="K27" s="141">
        <f t="shared" si="6"/>
        <v>0</v>
      </c>
      <c r="L27" s="141">
        <f t="shared" si="6"/>
        <v>0</v>
      </c>
      <c r="M27" s="141">
        <f t="shared" si="6"/>
        <v>0</v>
      </c>
    </row>
    <row r="28" spans="1:13" ht="13.5">
      <c r="A28" s="2"/>
      <c r="B28" s="224" t="str">
        <f>+f_1</f>
        <v>1. Public funding</v>
      </c>
      <c r="C28" s="109"/>
      <c r="D28" s="199"/>
      <c r="E28" s="135">
        <f>+E6+E17</f>
        <v>0</v>
      </c>
      <c r="F28" s="135">
        <f aca="true" t="shared" si="7" ref="F28:M28">+F6+F17</f>
        <v>0</v>
      </c>
      <c r="G28" s="135">
        <f t="shared" si="7"/>
        <v>0</v>
      </c>
      <c r="H28" s="135">
        <f t="shared" si="7"/>
        <v>0</v>
      </c>
      <c r="I28" s="135">
        <f t="shared" si="7"/>
        <v>0</v>
      </c>
      <c r="J28" s="135">
        <f t="shared" si="7"/>
        <v>0</v>
      </c>
      <c r="K28" s="135">
        <f t="shared" si="7"/>
        <v>0</v>
      </c>
      <c r="L28" s="135">
        <f t="shared" si="7"/>
        <v>0</v>
      </c>
      <c r="M28" s="135">
        <f t="shared" si="7"/>
        <v>0</v>
      </c>
    </row>
    <row r="29" spans="1:13" ht="13.5">
      <c r="A29" s="2"/>
      <c r="B29" s="66" t="str">
        <f>+B7</f>
        <v>1.1. Appropriations</v>
      </c>
      <c r="C29" s="109"/>
      <c r="D29" s="199"/>
      <c r="E29" s="135">
        <f>+E7+E18</f>
        <v>0</v>
      </c>
      <c r="F29" s="135">
        <f aca="true" t="shared" si="8" ref="F29:M29">+F7+F18</f>
        <v>0</v>
      </c>
      <c r="G29" s="135">
        <f t="shared" si="8"/>
        <v>0</v>
      </c>
      <c r="H29" s="135">
        <f t="shared" si="8"/>
        <v>0</v>
      </c>
      <c r="I29" s="135">
        <f t="shared" si="8"/>
        <v>0</v>
      </c>
      <c r="J29" s="135">
        <f t="shared" si="8"/>
        <v>0</v>
      </c>
      <c r="K29" s="135">
        <f t="shared" si="8"/>
        <v>0</v>
      </c>
      <c r="L29" s="135">
        <f t="shared" si="8"/>
        <v>0</v>
      </c>
      <c r="M29" s="135">
        <f t="shared" si="8"/>
        <v>0</v>
      </c>
    </row>
    <row r="30" spans="1:13" ht="13.5">
      <c r="A30" s="2"/>
      <c r="B30" s="66" t="str">
        <f>+B8</f>
        <v>1.2. Contracts and services</v>
      </c>
      <c r="C30" s="109"/>
      <c r="D30" s="199"/>
      <c r="E30" s="135">
        <f aca="true" t="shared" si="9" ref="E30:M36">+E8+E19</f>
        <v>0</v>
      </c>
      <c r="F30" s="135">
        <f t="shared" si="9"/>
        <v>0</v>
      </c>
      <c r="G30" s="135">
        <f t="shared" si="9"/>
        <v>0</v>
      </c>
      <c r="H30" s="135">
        <f t="shared" si="9"/>
        <v>0</v>
      </c>
      <c r="I30" s="135">
        <f t="shared" si="9"/>
        <v>0</v>
      </c>
      <c r="J30" s="135">
        <f t="shared" si="9"/>
        <v>0</v>
      </c>
      <c r="K30" s="135">
        <f t="shared" si="9"/>
        <v>0</v>
      </c>
      <c r="L30" s="135">
        <f t="shared" si="9"/>
        <v>0</v>
      </c>
      <c r="M30" s="135">
        <f t="shared" si="9"/>
        <v>0</v>
      </c>
    </row>
    <row r="31" spans="1:13" ht="13.5">
      <c r="A31" s="2"/>
      <c r="B31" s="66" t="str">
        <f>+B9</f>
        <v>1.3. Research grants</v>
      </c>
      <c r="C31" s="109"/>
      <c r="D31" s="199"/>
      <c r="E31" s="135">
        <f t="shared" si="9"/>
        <v>0</v>
      </c>
      <c r="F31" s="135">
        <f t="shared" si="9"/>
        <v>0</v>
      </c>
      <c r="G31" s="135">
        <f t="shared" si="9"/>
        <v>0</v>
      </c>
      <c r="H31" s="135">
        <f t="shared" si="9"/>
        <v>0</v>
      </c>
      <c r="I31" s="135">
        <f t="shared" si="9"/>
        <v>0</v>
      </c>
      <c r="J31" s="135">
        <f t="shared" si="9"/>
        <v>0</v>
      </c>
      <c r="K31" s="135">
        <f t="shared" si="9"/>
        <v>0</v>
      </c>
      <c r="L31" s="135">
        <f t="shared" si="9"/>
        <v>0</v>
      </c>
      <c r="M31" s="135">
        <f t="shared" si="9"/>
        <v>0</v>
      </c>
    </row>
    <row r="32" spans="1:13" ht="13.5">
      <c r="A32" s="2"/>
      <c r="B32" s="224" t="str">
        <f>+f_2</f>
        <v>2. Private funding</v>
      </c>
      <c r="C32" s="109"/>
      <c r="D32" s="199"/>
      <c r="E32" s="135">
        <f t="shared" si="9"/>
        <v>0</v>
      </c>
      <c r="F32" s="135">
        <f t="shared" si="9"/>
        <v>0</v>
      </c>
      <c r="G32" s="135">
        <f t="shared" si="9"/>
        <v>0</v>
      </c>
      <c r="H32" s="135">
        <f t="shared" si="9"/>
        <v>0</v>
      </c>
      <c r="I32" s="135">
        <f t="shared" si="9"/>
        <v>0</v>
      </c>
      <c r="J32" s="135">
        <f t="shared" si="9"/>
        <v>0</v>
      </c>
      <c r="K32" s="135">
        <f t="shared" si="9"/>
        <v>0</v>
      </c>
      <c r="L32" s="135">
        <f t="shared" si="9"/>
        <v>0</v>
      </c>
      <c r="M32" s="135">
        <f t="shared" si="9"/>
        <v>0</v>
      </c>
    </row>
    <row r="33" spans="1:13" ht="13.5">
      <c r="A33" s="2"/>
      <c r="B33" s="66" t="str">
        <f>+f_3</f>
        <v>2.1. Tuition and fees</v>
      </c>
      <c r="C33" s="109"/>
      <c r="D33" s="199"/>
      <c r="E33" s="135">
        <f t="shared" si="9"/>
        <v>0</v>
      </c>
      <c r="F33" s="135">
        <f t="shared" si="9"/>
        <v>0</v>
      </c>
      <c r="G33" s="135">
        <f t="shared" si="9"/>
        <v>0</v>
      </c>
      <c r="H33" s="135">
        <f t="shared" si="9"/>
        <v>0</v>
      </c>
      <c r="I33" s="135">
        <f t="shared" si="9"/>
        <v>0</v>
      </c>
      <c r="J33" s="135">
        <f t="shared" si="9"/>
        <v>0</v>
      </c>
      <c r="K33" s="135">
        <f t="shared" si="9"/>
        <v>0</v>
      </c>
      <c r="L33" s="135">
        <f t="shared" si="9"/>
        <v>0</v>
      </c>
      <c r="M33" s="135">
        <f t="shared" si="9"/>
        <v>0</v>
      </c>
    </row>
    <row r="34" spans="1:13" ht="13.5">
      <c r="A34" s="2"/>
      <c r="B34" s="66" t="str">
        <f>+f_4</f>
        <v>2.2. Contracts and services</v>
      </c>
      <c r="C34" s="109"/>
      <c r="D34" s="199"/>
      <c r="E34" s="135">
        <f t="shared" si="9"/>
        <v>0</v>
      </c>
      <c r="F34" s="135">
        <f t="shared" si="9"/>
        <v>0</v>
      </c>
      <c r="G34" s="135">
        <f t="shared" si="9"/>
        <v>0</v>
      </c>
      <c r="H34" s="135">
        <f t="shared" si="9"/>
        <v>0</v>
      </c>
      <c r="I34" s="135">
        <f t="shared" si="9"/>
        <v>0</v>
      </c>
      <c r="J34" s="135">
        <f t="shared" si="9"/>
        <v>0</v>
      </c>
      <c r="K34" s="135">
        <f t="shared" si="9"/>
        <v>0</v>
      </c>
      <c r="L34" s="135">
        <f t="shared" si="9"/>
        <v>0</v>
      </c>
      <c r="M34" s="135">
        <f t="shared" si="9"/>
        <v>0</v>
      </c>
    </row>
    <row r="35" spans="1:13" ht="13.5">
      <c r="A35" s="2"/>
      <c r="B35" s="66" t="str">
        <f>+f_5</f>
        <v>2.3. Gifts</v>
      </c>
      <c r="C35" s="109"/>
      <c r="D35" s="199"/>
      <c r="E35" s="135">
        <f t="shared" si="9"/>
        <v>0</v>
      </c>
      <c r="F35" s="135">
        <f t="shared" si="9"/>
        <v>0</v>
      </c>
      <c r="G35" s="135">
        <f t="shared" si="9"/>
        <v>0</v>
      </c>
      <c r="H35" s="135">
        <f t="shared" si="9"/>
        <v>0</v>
      </c>
      <c r="I35" s="135">
        <f t="shared" si="9"/>
        <v>0</v>
      </c>
      <c r="J35" s="135">
        <f t="shared" si="9"/>
        <v>0</v>
      </c>
      <c r="K35" s="135">
        <f t="shared" si="9"/>
        <v>0</v>
      </c>
      <c r="L35" s="135">
        <f t="shared" si="9"/>
        <v>0</v>
      </c>
      <c r="M35" s="135">
        <f t="shared" si="9"/>
        <v>0</v>
      </c>
    </row>
    <row r="36" spans="1:13" ht="13.5">
      <c r="A36" s="2"/>
      <c r="B36" s="66" t="str">
        <f>+f_6</f>
        <v>2.4. Other</v>
      </c>
      <c r="C36" s="109"/>
      <c r="D36" s="199"/>
      <c r="E36" s="135">
        <f t="shared" si="9"/>
        <v>0</v>
      </c>
      <c r="F36" s="135">
        <f t="shared" si="9"/>
        <v>0</v>
      </c>
      <c r="G36" s="135">
        <f t="shared" si="9"/>
        <v>0</v>
      </c>
      <c r="H36" s="135">
        <f t="shared" si="9"/>
        <v>0</v>
      </c>
      <c r="I36" s="135">
        <f t="shared" si="9"/>
        <v>0</v>
      </c>
      <c r="J36" s="135">
        <f t="shared" si="9"/>
        <v>0</v>
      </c>
      <c r="K36" s="135">
        <f t="shared" si="9"/>
        <v>0</v>
      </c>
      <c r="L36" s="135">
        <f t="shared" si="9"/>
        <v>0</v>
      </c>
      <c r="M36" s="135">
        <f t="shared" si="9"/>
        <v>0</v>
      </c>
    </row>
    <row r="37" spans="1:13" ht="13.5">
      <c r="A37" s="2"/>
      <c r="B37" s="70"/>
      <c r="C37" s="119"/>
      <c r="D37" s="208"/>
      <c r="E37" s="136"/>
      <c r="F37" s="136"/>
      <c r="G37" s="136"/>
      <c r="H37" s="136"/>
      <c r="I37" s="136"/>
      <c r="J37" s="136"/>
      <c r="K37" s="136"/>
      <c r="L37" s="136"/>
      <c r="M37" s="136"/>
    </row>
    <row r="38" spans="1:9" ht="13.5">
      <c r="A38" s="2"/>
      <c r="B38" s="11"/>
      <c r="C38" s="2"/>
      <c r="D38" s="210"/>
      <c r="E38" s="2"/>
      <c r="F38" s="2"/>
      <c r="G38" s="2"/>
      <c r="H38" s="2"/>
      <c r="I38" s="2"/>
    </row>
    <row r="39" spans="2:13" ht="12.75">
      <c r="B39" s="100" t="s">
        <v>127</v>
      </c>
      <c r="C39" s="101"/>
      <c r="D39" s="200"/>
      <c r="E39" s="102">
        <v>1980</v>
      </c>
      <c r="F39" s="102">
        <v>1985</v>
      </c>
      <c r="G39" s="102">
        <v>1990</v>
      </c>
      <c r="H39" s="102">
        <v>1995</v>
      </c>
      <c r="I39" s="102">
        <v>1996</v>
      </c>
      <c r="J39" s="102">
        <v>1997</v>
      </c>
      <c r="K39" s="102">
        <v>1998</v>
      </c>
      <c r="L39" s="102">
        <v>1999</v>
      </c>
      <c r="M39" s="103">
        <v>2000</v>
      </c>
    </row>
    <row r="40" spans="2:13" ht="48.75" customHeight="1">
      <c r="B40" s="147">
        <v>1</v>
      </c>
      <c r="C40" s="153" t="s">
        <v>140</v>
      </c>
      <c r="D40" s="79"/>
      <c r="E40" s="52" t="str">
        <f>IF(E27&gt;0,+E5/E27,"-")</f>
        <v>-</v>
      </c>
      <c r="F40" s="52" t="str">
        <f aca="true" t="shared" si="10" ref="F40:M40">IF(F27&gt;0,+F5/F27,"-")</f>
        <v>-</v>
      </c>
      <c r="G40" s="52" t="str">
        <f t="shared" si="10"/>
        <v>-</v>
      </c>
      <c r="H40" s="52" t="str">
        <f t="shared" si="10"/>
        <v>-</v>
      </c>
      <c r="I40" s="52" t="str">
        <f t="shared" si="10"/>
        <v>-</v>
      </c>
      <c r="J40" s="52" t="str">
        <f t="shared" si="10"/>
        <v>-</v>
      </c>
      <c r="K40" s="52" t="str">
        <f t="shared" si="10"/>
        <v>-</v>
      </c>
      <c r="L40" s="52" t="str">
        <f t="shared" si="10"/>
        <v>-</v>
      </c>
      <c r="M40" s="53" t="str">
        <f t="shared" si="10"/>
        <v>-</v>
      </c>
    </row>
    <row r="41" spans="2:13" ht="48.75" customHeight="1">
      <c r="B41" s="149">
        <v>2</v>
      </c>
      <c r="C41" s="154" t="s">
        <v>141</v>
      </c>
      <c r="D41" s="76"/>
      <c r="E41" s="42" t="str">
        <f>+IF(E5&gt;0,E10/E5,"-")</f>
        <v>-</v>
      </c>
      <c r="F41" s="42" t="str">
        <f aca="true" t="shared" si="11" ref="F41:M41">+IF(F5&gt;0,F10/F5,"-")</f>
        <v>-</v>
      </c>
      <c r="G41" s="42" t="str">
        <f t="shared" si="11"/>
        <v>-</v>
      </c>
      <c r="H41" s="42" t="str">
        <f t="shared" si="11"/>
        <v>-</v>
      </c>
      <c r="I41" s="42" t="str">
        <f t="shared" si="11"/>
        <v>-</v>
      </c>
      <c r="J41" s="42" t="str">
        <f t="shared" si="11"/>
        <v>-</v>
      </c>
      <c r="K41" s="42" t="str">
        <f t="shared" si="11"/>
        <v>-</v>
      </c>
      <c r="L41" s="42" t="str">
        <f t="shared" si="11"/>
        <v>-</v>
      </c>
      <c r="M41" s="43" t="str">
        <f t="shared" si="11"/>
        <v>-</v>
      </c>
    </row>
    <row r="42" spans="2:13" ht="48.75" customHeight="1">
      <c r="B42" s="151">
        <v>3</v>
      </c>
      <c r="C42" s="154" t="s">
        <v>139</v>
      </c>
      <c r="D42" s="95"/>
      <c r="E42" s="48" t="str">
        <f>+IF(E16&gt;0,E21/E16,"-")</f>
        <v>-</v>
      </c>
      <c r="F42" s="48" t="str">
        <f aca="true" t="shared" si="12" ref="F42:M42">+IF(F16&gt;0,F21/F16,"-")</f>
        <v>-</v>
      </c>
      <c r="G42" s="48" t="str">
        <f t="shared" si="12"/>
        <v>-</v>
      </c>
      <c r="H42" s="48" t="str">
        <f t="shared" si="12"/>
        <v>-</v>
      </c>
      <c r="I42" s="48" t="str">
        <f t="shared" si="12"/>
        <v>-</v>
      </c>
      <c r="J42" s="48" t="str">
        <f t="shared" si="12"/>
        <v>-</v>
      </c>
      <c r="K42" s="48" t="str">
        <f t="shared" si="12"/>
        <v>-</v>
      </c>
      <c r="L42" s="48" t="str">
        <f t="shared" si="12"/>
        <v>-</v>
      </c>
      <c r="M42" s="49" t="str">
        <f t="shared" si="12"/>
        <v>-</v>
      </c>
    </row>
    <row r="43" spans="1:14" ht="13.5">
      <c r="A43" s="2"/>
      <c r="B43" s="11"/>
      <c r="C43" s="6"/>
      <c r="D43" s="7"/>
      <c r="E43" s="6"/>
      <c r="F43" s="7"/>
      <c r="G43" s="7"/>
      <c r="H43" s="7"/>
      <c r="I43" s="7"/>
      <c r="J43" s="7"/>
      <c r="K43" s="7"/>
      <c r="L43" s="7"/>
      <c r="M43" s="7"/>
      <c r="N43" s="7"/>
    </row>
    <row r="44" spans="2:13" ht="11.25" customHeight="1">
      <c r="B44" s="83" t="s">
        <v>95</v>
      </c>
      <c r="C44" s="80"/>
      <c r="D44" s="81"/>
      <c r="E44" s="81"/>
      <c r="F44" s="81"/>
      <c r="G44" s="81"/>
      <c r="H44" s="81"/>
      <c r="I44" s="81"/>
      <c r="J44" s="81"/>
      <c r="K44" s="81"/>
      <c r="L44" s="81"/>
      <c r="M44" s="82"/>
    </row>
    <row r="45" spans="2:13" ht="11.25" customHeight="1">
      <c r="B45" s="84" t="s">
        <v>96</v>
      </c>
      <c r="C45" s="85" t="s">
        <v>97</v>
      </c>
      <c r="D45" s="86"/>
      <c r="E45" s="86"/>
      <c r="F45" s="86"/>
      <c r="G45" s="86"/>
      <c r="H45" s="86"/>
      <c r="I45" s="86"/>
      <c r="J45" s="86"/>
      <c r="K45" s="86"/>
      <c r="L45" s="86"/>
      <c r="M45" s="87"/>
    </row>
    <row r="46" spans="2:13" ht="13.5" customHeight="1">
      <c r="B46" s="78"/>
      <c r="C46" s="51"/>
      <c r="D46" s="79"/>
      <c r="E46" s="79"/>
      <c r="F46" s="79"/>
      <c r="G46" s="79"/>
      <c r="H46" s="79"/>
      <c r="I46" s="79"/>
      <c r="J46" s="79"/>
      <c r="K46" s="79"/>
      <c r="L46" s="79"/>
      <c r="M46" s="92"/>
    </row>
    <row r="47" spans="2:13" ht="13.5" customHeight="1">
      <c r="B47" s="75"/>
      <c r="C47" s="41"/>
      <c r="D47" s="76"/>
      <c r="E47" s="76"/>
      <c r="F47" s="76"/>
      <c r="G47" s="76"/>
      <c r="H47" s="76"/>
      <c r="I47" s="76"/>
      <c r="J47" s="76"/>
      <c r="K47" s="76"/>
      <c r="L47" s="76"/>
      <c r="M47" s="93"/>
    </row>
    <row r="48" spans="2:13" ht="13.5" customHeight="1">
      <c r="B48" s="75"/>
      <c r="C48" s="41"/>
      <c r="D48" s="76"/>
      <c r="E48" s="76"/>
      <c r="F48" s="76"/>
      <c r="G48" s="76"/>
      <c r="H48" s="76"/>
      <c r="I48" s="76"/>
      <c r="J48" s="76"/>
      <c r="K48" s="76"/>
      <c r="L48" s="76"/>
      <c r="M48" s="93"/>
    </row>
    <row r="49" spans="2:13" ht="13.5" customHeight="1">
      <c r="B49" s="75"/>
      <c r="C49" s="41"/>
      <c r="D49" s="76"/>
      <c r="E49" s="76"/>
      <c r="F49" s="76"/>
      <c r="G49" s="76"/>
      <c r="H49" s="76"/>
      <c r="I49" s="76"/>
      <c r="J49" s="76"/>
      <c r="K49" s="76"/>
      <c r="L49" s="76"/>
      <c r="M49" s="93"/>
    </row>
    <row r="50" spans="2:13" ht="13.5" customHeight="1">
      <c r="B50" s="75"/>
      <c r="C50" s="41"/>
      <c r="D50" s="76"/>
      <c r="E50" s="76"/>
      <c r="F50" s="76"/>
      <c r="G50" s="76"/>
      <c r="H50" s="76"/>
      <c r="I50" s="76"/>
      <c r="J50" s="76"/>
      <c r="K50" s="76"/>
      <c r="L50" s="76"/>
      <c r="M50" s="93"/>
    </row>
    <row r="51" spans="2:13" ht="13.5" customHeight="1">
      <c r="B51" s="77"/>
      <c r="C51" s="94"/>
      <c r="D51" s="95"/>
      <c r="E51" s="95"/>
      <c r="F51" s="95"/>
      <c r="G51" s="95"/>
      <c r="H51" s="95"/>
      <c r="I51" s="95"/>
      <c r="J51" s="95"/>
      <c r="K51" s="95"/>
      <c r="L51" s="95"/>
      <c r="M51" s="96"/>
    </row>
    <row r="52" spans="1:9" ht="13.5">
      <c r="A52" s="2"/>
      <c r="B52" s="2"/>
      <c r="C52" s="2"/>
      <c r="D52" s="210"/>
      <c r="E52" s="2"/>
      <c r="F52" s="2"/>
      <c r="G52" s="2"/>
      <c r="H52" s="2"/>
      <c r="I52" s="2"/>
    </row>
    <row r="53" spans="1:9" ht="13.5">
      <c r="A53" s="2"/>
      <c r="B53" s="2"/>
      <c r="C53" s="2"/>
      <c r="D53" s="210"/>
      <c r="E53" s="2"/>
      <c r="F53" s="2"/>
      <c r="G53" s="2"/>
      <c r="H53" s="2"/>
      <c r="I53" s="2"/>
    </row>
    <row r="54" spans="1:9" ht="13.5">
      <c r="A54" s="2"/>
      <c r="B54" s="2"/>
      <c r="C54" s="2"/>
      <c r="D54" s="210"/>
      <c r="E54" s="2"/>
      <c r="F54" s="2"/>
      <c r="G54" s="2"/>
      <c r="H54" s="2"/>
      <c r="I54" s="2"/>
    </row>
    <row r="55" spans="1:9" ht="13.5">
      <c r="A55" s="2"/>
      <c r="B55" s="2"/>
      <c r="C55" s="2"/>
      <c r="D55" s="210"/>
      <c r="E55" s="2"/>
      <c r="F55" s="2"/>
      <c r="G55" s="2"/>
      <c r="H55" s="2"/>
      <c r="I55" s="2"/>
    </row>
    <row r="56" spans="1:9" ht="13.5">
      <c r="A56" s="2"/>
      <c r="B56" s="2"/>
      <c r="C56" s="2"/>
      <c r="D56" s="210"/>
      <c r="E56" s="2"/>
      <c r="F56" s="2"/>
      <c r="G56" s="2"/>
      <c r="H56" s="2"/>
      <c r="I56" s="2"/>
    </row>
    <row r="57" spans="1:9" ht="13.5">
      <c r="A57" s="2"/>
      <c r="B57" s="2"/>
      <c r="C57" s="2"/>
      <c r="D57" s="210"/>
      <c r="E57" s="2"/>
      <c r="F57" s="2"/>
      <c r="G57" s="2"/>
      <c r="H57" s="2"/>
      <c r="I57" s="2"/>
    </row>
    <row r="58" spans="1:9" ht="13.5">
      <c r="A58" s="2"/>
      <c r="B58" s="2"/>
      <c r="C58" s="2"/>
      <c r="D58" s="210"/>
      <c r="E58" s="2"/>
      <c r="F58" s="2"/>
      <c r="G58" s="2"/>
      <c r="H58" s="2"/>
      <c r="I58" s="2"/>
    </row>
    <row r="59" spans="1:9" ht="13.5">
      <c r="A59" s="2"/>
      <c r="B59" s="2"/>
      <c r="C59" s="2"/>
      <c r="D59" s="210"/>
      <c r="E59" s="2"/>
      <c r="F59" s="2"/>
      <c r="G59" s="2"/>
      <c r="H59" s="2"/>
      <c r="I59" s="2"/>
    </row>
    <row r="60" spans="1:9" ht="13.5">
      <c r="A60" s="2"/>
      <c r="B60" s="2"/>
      <c r="C60" s="2"/>
      <c r="D60" s="210"/>
      <c r="E60" s="2"/>
      <c r="F60" s="2"/>
      <c r="G60" s="2"/>
      <c r="H60" s="2"/>
      <c r="I60" s="2"/>
    </row>
    <row r="61" spans="1:9" ht="13.5">
      <c r="A61" s="2"/>
      <c r="B61" s="2"/>
      <c r="C61" s="2"/>
      <c r="D61" s="210"/>
      <c r="E61" s="2"/>
      <c r="F61" s="2"/>
      <c r="G61" s="2"/>
      <c r="H61" s="2"/>
      <c r="I61" s="2"/>
    </row>
    <row r="62" spans="1:9" ht="13.5">
      <c r="A62" s="2"/>
      <c r="B62" s="2"/>
      <c r="C62" s="2"/>
      <c r="D62" s="210"/>
      <c r="E62" s="2"/>
      <c r="F62" s="2"/>
      <c r="G62" s="2"/>
      <c r="H62" s="2"/>
      <c r="I62" s="2"/>
    </row>
    <row r="63" spans="1:9" ht="13.5">
      <c r="A63" s="2"/>
      <c r="B63" s="2"/>
      <c r="C63" s="2"/>
      <c r="D63" s="210"/>
      <c r="E63" s="2"/>
      <c r="F63" s="2"/>
      <c r="G63" s="2"/>
      <c r="H63" s="2"/>
      <c r="I63" s="2"/>
    </row>
    <row r="64" spans="1:9" ht="13.5">
      <c r="A64" s="2"/>
      <c r="B64" s="2"/>
      <c r="C64" s="2"/>
      <c r="D64" s="210"/>
      <c r="E64" s="2"/>
      <c r="F64" s="2"/>
      <c r="G64" s="2"/>
      <c r="H64" s="2"/>
      <c r="I64" s="2"/>
    </row>
    <row r="65" spans="1:9" ht="13.5">
      <c r="A65" s="2"/>
      <c r="B65" s="2"/>
      <c r="C65" s="2"/>
      <c r="D65" s="210"/>
      <c r="E65" s="2"/>
      <c r="F65" s="2"/>
      <c r="G65" s="2"/>
      <c r="H65" s="2"/>
      <c r="I65" s="2"/>
    </row>
  </sheetData>
  <sheetProtection/>
  <printOptions horizontalCentered="1" verticalCentered="1"/>
  <pageMargins left="0.75" right="0.75" top="1" bottom="1" header="0" footer="0"/>
  <pageSetup horizontalDpi="600" verticalDpi="600" orientation="landscape" scale="96" r:id="rId2"/>
  <drawing r:id="rId1"/>
</worksheet>
</file>

<file path=xl/worksheets/sheet6.xml><?xml version="1.0" encoding="utf-8"?>
<worksheet xmlns="http://schemas.openxmlformats.org/spreadsheetml/2006/main" xmlns:r="http://schemas.openxmlformats.org/officeDocument/2006/relationships">
  <dimension ref="D2:G7"/>
  <sheetViews>
    <sheetView zoomScalePageLayoutView="0" workbookViewId="0" topLeftCell="D1">
      <selection activeCell="E15" sqref="E15"/>
    </sheetView>
  </sheetViews>
  <sheetFormatPr defaultColWidth="11.421875" defaultRowHeight="12.75"/>
  <cols>
    <col min="1" max="1" width="0" style="1" hidden="1" customWidth="1"/>
    <col min="2" max="2" width="18.140625" style="1" hidden="1" customWidth="1"/>
    <col min="3" max="3" width="21.140625" style="1" hidden="1" customWidth="1"/>
    <col min="4" max="4" width="40.8515625" style="4" customWidth="1"/>
    <col min="5" max="5" width="55.8515625" style="4" customWidth="1"/>
    <col min="6" max="6" width="19.8515625" style="4" customWidth="1"/>
    <col min="7" max="7" width="15.140625" style="4" customWidth="1"/>
    <col min="8" max="16384" width="11.421875" style="1" customWidth="1"/>
  </cols>
  <sheetData>
    <row r="2" spans="4:7" s="3" customFormat="1" ht="27" thickBot="1">
      <c r="D2" s="120" t="s">
        <v>98</v>
      </c>
      <c r="E2" s="120" t="s">
        <v>99</v>
      </c>
      <c r="F2" s="120" t="s">
        <v>100</v>
      </c>
      <c r="G2" s="120" t="s">
        <v>101</v>
      </c>
    </row>
    <row r="3" spans="4:6" ht="9.75">
      <c r="D3" s="5"/>
      <c r="F3" s="5"/>
    </row>
    <row r="4" spans="4:6" ht="150">
      <c r="D4" s="389" t="s">
        <v>153</v>
      </c>
      <c r="E4" s="390" t="s">
        <v>154</v>
      </c>
      <c r="F4" s="389" t="s">
        <v>153</v>
      </c>
    </row>
    <row r="5" spans="4:6" ht="16.5" customHeight="1">
      <c r="D5" s="389"/>
      <c r="E5" s="391" t="s">
        <v>152</v>
      </c>
      <c r="F5" s="389"/>
    </row>
    <row r="6" spans="4:6" ht="24" customHeight="1">
      <c r="D6" s="389" t="s">
        <v>288</v>
      </c>
      <c r="E6" s="389" t="s">
        <v>289</v>
      </c>
      <c r="F6" s="389" t="s">
        <v>153</v>
      </c>
    </row>
    <row r="7" spans="4:6" ht="30">
      <c r="D7" s="389"/>
      <c r="E7" s="391" t="s">
        <v>290</v>
      </c>
      <c r="F7" s="389"/>
    </row>
  </sheetData>
  <sheetProtection/>
  <hyperlinks>
    <hyperlink ref="E5" r:id="rId1" display="https://istatistik.yok.gov.tr/"/>
    <hyperlink ref="E7" r:id="rId2" display="http://www.yok.gov.tr/documents/10279/8348772/dunyada_ve_turkiyede_yuksekogretim_tar_ve_+bugun_sevk_ve_idare_sistemleri_2003-4.pdf/5a95fbfe-295c-48b9-a61c-37c3b4787771"/>
  </hyperlinks>
  <printOptions/>
  <pageMargins left="0.75" right="0.75" top="1" bottom="1" header="0" footer="0"/>
  <pageSetup horizontalDpi="600" verticalDpi="600" orientation="portrait" r:id="rId3"/>
</worksheet>
</file>

<file path=xl/worksheets/sheet7.xml><?xml version="1.0" encoding="utf-8"?>
<worksheet xmlns="http://schemas.openxmlformats.org/spreadsheetml/2006/main" xmlns:r="http://schemas.openxmlformats.org/officeDocument/2006/relationships">
  <dimension ref="B2:D71"/>
  <sheetViews>
    <sheetView zoomScalePageLayoutView="0" workbookViewId="0" topLeftCell="A1">
      <selection activeCell="A1" sqref="A1"/>
    </sheetView>
  </sheetViews>
  <sheetFormatPr defaultColWidth="11.421875" defaultRowHeight="12.75"/>
  <cols>
    <col min="1" max="1" width="2.7109375" style="0" customWidth="1"/>
    <col min="2" max="2" width="9.57421875" style="0" customWidth="1"/>
    <col min="3" max="3" width="71.140625" style="0" customWidth="1"/>
    <col min="4" max="4" width="50.421875" style="0" customWidth="1"/>
  </cols>
  <sheetData>
    <row r="2" spans="2:4" ht="12.75">
      <c r="B2" s="121" t="s">
        <v>295</v>
      </c>
      <c r="C2" s="122"/>
      <c r="D2" s="122"/>
    </row>
    <row r="3" ht="12">
      <c r="B3" s="245"/>
    </row>
    <row r="4" spans="2:4" ht="12">
      <c r="B4" s="63" t="s">
        <v>16</v>
      </c>
      <c r="C4" s="54" t="s">
        <v>125</v>
      </c>
      <c r="D4" s="54" t="s">
        <v>136</v>
      </c>
    </row>
    <row r="5" spans="2:4" ht="12">
      <c r="B5">
        <v>1</v>
      </c>
      <c r="C5" s="370" t="s">
        <v>155</v>
      </c>
      <c r="D5" s="371" t="s">
        <v>188</v>
      </c>
    </row>
    <row r="6" spans="2:4" ht="12">
      <c r="B6">
        <v>2</v>
      </c>
      <c r="C6" s="370" t="s">
        <v>156</v>
      </c>
      <c r="D6" s="371" t="s">
        <v>189</v>
      </c>
    </row>
    <row r="7" spans="2:4" ht="12">
      <c r="B7">
        <v>3</v>
      </c>
      <c r="C7" t="s">
        <v>157</v>
      </c>
      <c r="D7" s="371" t="s">
        <v>190</v>
      </c>
    </row>
    <row r="8" spans="2:4" ht="12">
      <c r="B8">
        <v>4</v>
      </c>
      <c r="C8" s="370" t="s">
        <v>158</v>
      </c>
      <c r="D8" s="371" t="s">
        <v>191</v>
      </c>
    </row>
    <row r="9" spans="2:4" ht="12">
      <c r="B9">
        <v>5</v>
      </c>
      <c r="C9" s="370" t="s">
        <v>159</v>
      </c>
      <c r="D9" s="371" t="s">
        <v>160</v>
      </c>
    </row>
    <row r="10" spans="2:4" ht="12">
      <c r="B10">
        <v>6</v>
      </c>
      <c r="C10" s="370" t="s">
        <v>161</v>
      </c>
      <c r="D10" s="371" t="s">
        <v>192</v>
      </c>
    </row>
    <row r="11" spans="2:4" ht="12">
      <c r="B11">
        <v>7</v>
      </c>
      <c r="C11" s="370" t="s">
        <v>162</v>
      </c>
      <c r="D11" s="371" t="s">
        <v>163</v>
      </c>
    </row>
    <row r="12" spans="2:4" ht="12">
      <c r="B12">
        <v>8</v>
      </c>
      <c r="C12" s="370" t="s">
        <v>164</v>
      </c>
      <c r="D12" s="371" t="s">
        <v>193</v>
      </c>
    </row>
    <row r="13" spans="2:4" ht="12">
      <c r="B13">
        <v>9</v>
      </c>
      <c r="C13" s="370" t="s">
        <v>165</v>
      </c>
      <c r="D13" s="371" t="s">
        <v>194</v>
      </c>
    </row>
    <row r="14" spans="2:4" ht="12">
      <c r="B14">
        <v>10</v>
      </c>
      <c r="C14" s="370" t="s">
        <v>166</v>
      </c>
      <c r="D14" s="371" t="s">
        <v>195</v>
      </c>
    </row>
    <row r="15" spans="2:4" ht="12">
      <c r="B15">
        <v>11</v>
      </c>
      <c r="C15" s="370" t="s">
        <v>186</v>
      </c>
      <c r="D15" s="371" t="s">
        <v>187</v>
      </c>
    </row>
    <row r="16" spans="2:4" ht="12">
      <c r="B16">
        <v>12</v>
      </c>
      <c r="C16" s="370" t="s">
        <v>209</v>
      </c>
      <c r="D16" s="371" t="s">
        <v>210</v>
      </c>
    </row>
    <row r="17" spans="2:4" ht="12">
      <c r="B17">
        <v>13</v>
      </c>
      <c r="C17" s="372" t="s">
        <v>167</v>
      </c>
      <c r="D17" s="371" t="s">
        <v>196</v>
      </c>
    </row>
    <row r="18" spans="2:4" ht="12">
      <c r="B18">
        <v>14</v>
      </c>
      <c r="C18" s="370" t="s">
        <v>211</v>
      </c>
      <c r="D18" s="371" t="s">
        <v>212</v>
      </c>
    </row>
    <row r="19" spans="2:4" ht="12">
      <c r="B19">
        <v>15</v>
      </c>
      <c r="C19" s="370" t="s">
        <v>213</v>
      </c>
      <c r="D19" s="371" t="s">
        <v>214</v>
      </c>
    </row>
    <row r="20" spans="2:4" ht="12">
      <c r="B20">
        <v>16</v>
      </c>
      <c r="C20" s="370" t="s">
        <v>168</v>
      </c>
      <c r="D20" s="371" t="s">
        <v>197</v>
      </c>
    </row>
    <row r="21" spans="2:4" ht="12">
      <c r="B21">
        <v>17</v>
      </c>
      <c r="C21" s="370" t="s">
        <v>215</v>
      </c>
      <c r="D21" s="371" t="s">
        <v>216</v>
      </c>
    </row>
    <row r="22" spans="2:4" ht="12">
      <c r="B22">
        <v>18</v>
      </c>
      <c r="C22" s="370" t="s">
        <v>169</v>
      </c>
      <c r="D22" s="371" t="s">
        <v>170</v>
      </c>
    </row>
    <row r="23" spans="2:4" ht="12">
      <c r="B23">
        <v>19</v>
      </c>
      <c r="C23" s="370" t="s">
        <v>171</v>
      </c>
      <c r="D23" s="370" t="s">
        <v>146</v>
      </c>
    </row>
    <row r="24" spans="2:4" ht="12">
      <c r="B24">
        <v>20</v>
      </c>
      <c r="C24" s="370" t="s">
        <v>217</v>
      </c>
      <c r="D24" s="371" t="s">
        <v>218</v>
      </c>
    </row>
    <row r="25" spans="2:4" ht="12">
      <c r="B25">
        <v>21</v>
      </c>
      <c r="C25" s="370" t="s">
        <v>219</v>
      </c>
      <c r="D25" s="371" t="s">
        <v>220</v>
      </c>
    </row>
    <row r="26" spans="2:4" ht="12">
      <c r="B26">
        <v>22</v>
      </c>
      <c r="C26" s="370" t="s">
        <v>221</v>
      </c>
      <c r="D26" t="s">
        <v>222</v>
      </c>
    </row>
    <row r="27" spans="2:4" ht="12">
      <c r="B27">
        <v>23</v>
      </c>
      <c r="C27" s="370" t="s">
        <v>223</v>
      </c>
      <c r="D27" s="371" t="s">
        <v>224</v>
      </c>
    </row>
    <row r="28" spans="2:4" ht="12">
      <c r="B28">
        <v>24</v>
      </c>
      <c r="C28" s="370" t="s">
        <v>172</v>
      </c>
      <c r="D28" s="371" t="s">
        <v>198</v>
      </c>
    </row>
    <row r="29" spans="2:4" ht="12">
      <c r="B29">
        <v>25</v>
      </c>
      <c r="C29" s="370" t="s">
        <v>225</v>
      </c>
      <c r="D29" s="371" t="s">
        <v>226</v>
      </c>
    </row>
    <row r="30" spans="2:4" ht="12">
      <c r="B30">
        <v>26</v>
      </c>
      <c r="C30" s="370" t="s">
        <v>227</v>
      </c>
      <c r="D30" s="371" t="s">
        <v>228</v>
      </c>
    </row>
    <row r="31" spans="2:4" ht="12">
      <c r="B31">
        <v>27</v>
      </c>
      <c r="C31" s="370" t="s">
        <v>229</v>
      </c>
      <c r="D31" s="371" t="s">
        <v>230</v>
      </c>
    </row>
    <row r="32" spans="2:4" ht="12">
      <c r="B32">
        <v>28</v>
      </c>
      <c r="C32" s="370" t="s">
        <v>231</v>
      </c>
      <c r="D32" s="371" t="s">
        <v>232</v>
      </c>
    </row>
    <row r="33" spans="2:4" ht="12">
      <c r="B33">
        <v>29</v>
      </c>
      <c r="C33" s="370" t="s">
        <v>173</v>
      </c>
      <c r="D33" s="371" t="s">
        <v>199</v>
      </c>
    </row>
    <row r="34" spans="2:4" ht="12">
      <c r="B34">
        <v>30</v>
      </c>
      <c r="C34" s="372" t="s">
        <v>174</v>
      </c>
      <c r="D34" s="371" t="s">
        <v>201</v>
      </c>
    </row>
    <row r="35" spans="2:4" ht="12">
      <c r="B35">
        <v>31</v>
      </c>
      <c r="C35" s="370" t="s">
        <v>175</v>
      </c>
      <c r="D35" s="371" t="s">
        <v>200</v>
      </c>
    </row>
    <row r="36" spans="2:4" ht="12">
      <c r="B36">
        <v>32</v>
      </c>
      <c r="C36" s="370" t="s">
        <v>233</v>
      </c>
      <c r="D36" s="371" t="s">
        <v>234</v>
      </c>
    </row>
    <row r="37" spans="2:4" ht="12">
      <c r="B37">
        <v>33</v>
      </c>
      <c r="C37" s="370" t="s">
        <v>235</v>
      </c>
      <c r="D37" s="371" t="s">
        <v>236</v>
      </c>
    </row>
    <row r="38" spans="2:4" ht="12">
      <c r="B38">
        <v>34</v>
      </c>
      <c r="C38" s="370" t="s">
        <v>237</v>
      </c>
      <c r="D38" s="371" t="s">
        <v>238</v>
      </c>
    </row>
    <row r="39" spans="2:4" ht="12">
      <c r="B39">
        <v>35</v>
      </c>
      <c r="C39" s="370" t="s">
        <v>239</v>
      </c>
      <c r="D39" s="371" t="s">
        <v>240</v>
      </c>
    </row>
    <row r="40" spans="2:4" ht="12">
      <c r="B40">
        <v>36</v>
      </c>
      <c r="C40" s="370" t="s">
        <v>241</v>
      </c>
      <c r="D40" s="371" t="s">
        <v>242</v>
      </c>
    </row>
    <row r="41" spans="2:4" ht="12">
      <c r="B41">
        <v>37</v>
      </c>
      <c r="C41" s="370" t="s">
        <v>176</v>
      </c>
      <c r="D41" s="371" t="s">
        <v>202</v>
      </c>
    </row>
    <row r="42" spans="2:4" ht="12">
      <c r="B42">
        <v>38</v>
      </c>
      <c r="C42" s="370" t="s">
        <v>243</v>
      </c>
      <c r="D42" s="371" t="s">
        <v>244</v>
      </c>
    </row>
    <row r="43" spans="2:4" ht="12">
      <c r="B43">
        <v>39</v>
      </c>
      <c r="C43" s="370" t="s">
        <v>245</v>
      </c>
      <c r="D43" s="371" t="s">
        <v>246</v>
      </c>
    </row>
    <row r="44" spans="2:4" ht="12">
      <c r="B44">
        <v>40</v>
      </c>
      <c r="C44" s="370" t="s">
        <v>247</v>
      </c>
      <c r="D44" s="371" t="s">
        <v>248</v>
      </c>
    </row>
    <row r="45" spans="2:4" ht="12">
      <c r="B45">
        <v>41</v>
      </c>
      <c r="C45" s="370" t="s">
        <v>249</v>
      </c>
      <c r="D45" s="371" t="s">
        <v>250</v>
      </c>
    </row>
    <row r="46" spans="2:4" ht="12">
      <c r="B46">
        <v>42</v>
      </c>
      <c r="C46" s="370" t="s">
        <v>251</v>
      </c>
      <c r="D46" s="371" t="s">
        <v>252</v>
      </c>
    </row>
    <row r="47" spans="2:4" ht="12">
      <c r="B47">
        <v>43</v>
      </c>
      <c r="C47" s="370" t="s">
        <v>253</v>
      </c>
      <c r="D47" s="371" t="s">
        <v>254</v>
      </c>
    </row>
    <row r="48" spans="2:4" ht="12">
      <c r="B48">
        <v>44</v>
      </c>
      <c r="C48" s="370" t="s">
        <v>255</v>
      </c>
      <c r="D48" s="371" t="s">
        <v>256</v>
      </c>
    </row>
    <row r="49" spans="2:4" ht="12">
      <c r="B49">
        <v>45</v>
      </c>
      <c r="C49" s="370" t="s">
        <v>257</v>
      </c>
      <c r="D49" s="371" t="s">
        <v>258</v>
      </c>
    </row>
    <row r="50" spans="2:4" ht="12">
      <c r="B50">
        <v>46</v>
      </c>
      <c r="C50" s="370" t="s">
        <v>259</v>
      </c>
      <c r="D50" s="371" t="s">
        <v>260</v>
      </c>
    </row>
    <row r="51" spans="2:4" ht="12">
      <c r="B51">
        <v>47</v>
      </c>
      <c r="C51" s="370" t="s">
        <v>177</v>
      </c>
      <c r="D51" s="371" t="s">
        <v>203</v>
      </c>
    </row>
    <row r="52" spans="2:4" ht="12">
      <c r="B52">
        <v>48</v>
      </c>
      <c r="C52" s="370" t="s">
        <v>261</v>
      </c>
      <c r="D52" s="371" t="s">
        <v>262</v>
      </c>
    </row>
    <row r="53" spans="2:4" ht="12">
      <c r="B53">
        <v>49</v>
      </c>
      <c r="C53" s="370" t="s">
        <v>178</v>
      </c>
      <c r="D53" s="371" t="s">
        <v>204</v>
      </c>
    </row>
    <row r="54" spans="2:4" ht="12">
      <c r="B54">
        <v>50</v>
      </c>
      <c r="C54" s="370" t="s">
        <v>263</v>
      </c>
      <c r="D54" s="371" t="s">
        <v>264</v>
      </c>
    </row>
    <row r="55" spans="2:4" ht="12">
      <c r="B55">
        <v>51</v>
      </c>
      <c r="C55" s="370" t="s">
        <v>179</v>
      </c>
      <c r="D55" s="371" t="s">
        <v>205</v>
      </c>
    </row>
    <row r="56" spans="2:4" ht="12">
      <c r="B56">
        <v>52</v>
      </c>
      <c r="C56" s="370" t="s">
        <v>265</v>
      </c>
      <c r="D56" s="371" t="s">
        <v>266</v>
      </c>
    </row>
    <row r="57" spans="2:4" ht="12">
      <c r="B57">
        <v>53</v>
      </c>
      <c r="C57" s="370" t="s">
        <v>267</v>
      </c>
      <c r="D57" s="371" t="s">
        <v>268</v>
      </c>
    </row>
    <row r="58" spans="2:4" ht="12">
      <c r="B58">
        <v>54</v>
      </c>
      <c r="C58" s="370" t="s">
        <v>180</v>
      </c>
      <c r="D58" s="370" t="s">
        <v>146</v>
      </c>
    </row>
    <row r="59" spans="2:4" ht="12">
      <c r="B59">
        <v>55</v>
      </c>
      <c r="C59" s="370" t="s">
        <v>269</v>
      </c>
      <c r="D59" s="371" t="s">
        <v>270</v>
      </c>
    </row>
    <row r="60" spans="2:4" ht="12">
      <c r="B60">
        <v>56</v>
      </c>
      <c r="C60" s="370" t="s">
        <v>271</v>
      </c>
      <c r="D60" s="371" t="s">
        <v>272</v>
      </c>
    </row>
    <row r="61" spans="2:4" ht="12">
      <c r="B61">
        <v>57</v>
      </c>
      <c r="C61" s="372" t="s">
        <v>181</v>
      </c>
      <c r="D61" s="371" t="s">
        <v>206</v>
      </c>
    </row>
    <row r="62" spans="2:4" ht="12">
      <c r="B62">
        <v>58</v>
      </c>
      <c r="C62" s="370" t="s">
        <v>273</v>
      </c>
      <c r="D62" s="371" t="s">
        <v>274</v>
      </c>
    </row>
    <row r="63" spans="2:4" ht="12">
      <c r="B63">
        <v>59</v>
      </c>
      <c r="C63" s="370" t="s">
        <v>275</v>
      </c>
      <c r="D63" s="371" t="s">
        <v>276</v>
      </c>
    </row>
    <row r="64" spans="2:4" ht="12">
      <c r="B64">
        <v>60</v>
      </c>
      <c r="C64" s="370" t="s">
        <v>182</v>
      </c>
      <c r="D64" s="371" t="s">
        <v>183</v>
      </c>
    </row>
    <row r="65" spans="2:4" ht="12">
      <c r="B65">
        <v>61</v>
      </c>
      <c r="C65" s="370" t="s">
        <v>277</v>
      </c>
      <c r="D65" s="371" t="s">
        <v>278</v>
      </c>
    </row>
    <row r="66" spans="2:4" ht="12">
      <c r="B66">
        <v>62</v>
      </c>
      <c r="C66" s="370" t="s">
        <v>279</v>
      </c>
      <c r="D66" s="371" t="s">
        <v>280</v>
      </c>
    </row>
    <row r="67" spans="2:4" ht="12">
      <c r="B67">
        <v>63</v>
      </c>
      <c r="C67" s="370" t="s">
        <v>281</v>
      </c>
      <c r="D67" s="371" t="s">
        <v>282</v>
      </c>
    </row>
    <row r="68" spans="2:4" ht="12">
      <c r="B68">
        <v>64</v>
      </c>
      <c r="C68" s="370" t="s">
        <v>283</v>
      </c>
      <c r="D68" s="371" t="s">
        <v>284</v>
      </c>
    </row>
    <row r="69" spans="2:4" ht="12">
      <c r="B69">
        <v>65</v>
      </c>
      <c r="C69" s="370" t="s">
        <v>285</v>
      </c>
      <c r="D69" s="371" t="s">
        <v>286</v>
      </c>
    </row>
    <row r="70" spans="2:4" ht="12">
      <c r="B70">
        <v>66</v>
      </c>
      <c r="C70" s="370" t="s">
        <v>184</v>
      </c>
      <c r="D70" s="371" t="s">
        <v>207</v>
      </c>
    </row>
    <row r="71" spans="2:4" ht="12">
      <c r="B71">
        <v>67</v>
      </c>
      <c r="C71" s="370" t="s">
        <v>185</v>
      </c>
      <c r="D71" s="371" t="s">
        <v>208</v>
      </c>
    </row>
  </sheetData>
  <sheetProtection/>
  <hyperlinks>
    <hyperlink ref="D6" r:id="rId1" display="www.ahep.edu.tr"/>
    <hyperlink ref="D7" r:id="rId2" display="www.kemerburgaz.edu.tr"/>
    <hyperlink ref="D8" r:id="rId3" display="www.anka.edu.tr"/>
    <hyperlink ref="D9" r:id="rId4" display="www.akev.edu.tr"/>
    <hyperlink ref="D10" r:id="rId5" display="www.antalya.edu.tr"/>
    <hyperlink ref="D11" r:id="rId6" display="www.atilim.edu.tr"/>
    <hyperlink ref="D12" r:id="rId7" display="www.avrasya.edu.tr"/>
    <hyperlink ref="D13" r:id="rId8" display="www.bahcesehir.edu.tr"/>
    <hyperlink ref="D14" r:id="rId9" display="www.baskent.edu.tr"/>
    <hyperlink ref="D17" r:id="rId10" display="www.bezmialem.edu.tr"/>
    <hyperlink ref="D20" r:id="rId11" display="www.cankaya.edu.tr"/>
    <hyperlink ref="D22" r:id="rId12" display="www.fsm.edu.tr"/>
    <hyperlink ref="D28" r:id="rId13" display="www.bilkent.edu.tr"/>
    <hyperlink ref="D33" r:id="rId14" display="www.istanbulbilim.edu.tr"/>
    <hyperlink ref="D34" r:id="rId15" display="www.esenyurt.edu.tr"/>
    <hyperlink ref="D35" r:id="rId16" display="www.gedik.edu.tr"/>
    <hyperlink ref="D41" r:id="rId17" display="www.izu.edu.tr"/>
    <hyperlink ref="D51" r:id="rId18" display="www.gidatarim.edu.tr"/>
    <hyperlink ref="D53" r:id="rId19" display="www.maltepe.edu.tr"/>
    <hyperlink ref="D55" r:id="rId20" display="www.nisantasi.edu.tr"/>
    <hyperlink ref="D61" r:id="rId21" display="www.sabanciuniv.edu"/>
    <hyperlink ref="D64" r:id="rId22" display="www.etu.edu.tr"/>
    <hyperlink ref="D70" r:id="rId23" display="www.yeditepe.edu.tr"/>
    <hyperlink ref="D71" r:id="rId24" display="http://yuksekihtisasuniversitesi.edu.tr"/>
    <hyperlink ref="D15" r:id="rId25" display="www.beykent.edu.tr"/>
    <hyperlink ref="D5" r:id="rId26" display="www.acibadem.edu.tr"/>
    <hyperlink ref="D16" r:id="rId27" display="www.beykoz.edu.tr"/>
    <hyperlink ref="D18" r:id="rId28" display="www.biruni.edu.tr"/>
    <hyperlink ref="D19" r:id="rId29" display="www.cag.edu.tr"/>
    <hyperlink ref="D21" r:id="rId30" display="www.dogus.edu.tr"/>
    <hyperlink ref="D24" r:id="rId31" display="www.halic.edu.tr"/>
    <hyperlink ref="D25" r:id="rId32" display="www.hku.edu.tr"/>
    <hyperlink ref="D27" r:id="rId33" display="www.ibnhaldun.edu.tr"/>
    <hyperlink ref="D29" r:id="rId34" display="www.arel.edu.tr"/>
    <hyperlink ref="D30" r:id="rId35" display="www.aydin.edu.tr"/>
    <hyperlink ref="D31" r:id="rId36" display="www.ayvansaray.edu.tr"/>
    <hyperlink ref="D32" r:id="rId37" display="www.bilgi.edu.tr"/>
    <hyperlink ref="D36" r:id="rId38" display="www.gelisim.edu.tr"/>
    <hyperlink ref="D37" r:id="rId39" display="www.kent.edu.tr"/>
    <hyperlink ref="D38" r:id="rId40" display="www.iku.edu.tr"/>
    <hyperlink ref="D39" r:id="rId41" display="www.medipol.edu.tr"/>
    <hyperlink ref="D40" r:id="rId42" display="www.rumeli.edu.tr"/>
    <hyperlink ref="D42" r:id="rId43" display="www.sehir.edu.tr"/>
    <hyperlink ref="D43" r:id="rId44" display="www.ticaret.edu.tr"/>
    <hyperlink ref="D44" r:id="rId45" display="www.yeniyuzyil.edu.tr"/>
    <hyperlink ref="D45" r:id="rId46" display="www.29mayis.edu.tr"/>
    <hyperlink ref="D46" r:id="rId47" display="www.istinye.edu.tr"/>
    <hyperlink ref="D47" r:id="rId48" display="www.ieu.edu.tr"/>
    <hyperlink ref="D48" r:id="rId49" display="www.khas.edu.tr"/>
    <hyperlink ref="D49" r:id="rId50" display="www.kapadokya.edu.tr"/>
    <hyperlink ref="D50" r:id="rId51" display="www.ku.edu.tr"/>
    <hyperlink ref="D52" r:id="rId52" display="www.karatay.edu.tr"/>
    <hyperlink ref="D54" r:id="rId53" display="www.mef.edu.tr"/>
    <hyperlink ref="D56" r:id="rId54" display="www.nny.edu.tr"/>
    <hyperlink ref="D57" r:id="rId55" display="www.okan.edu.tr"/>
    <hyperlink ref="D59" r:id="rId56" display="www.ozyegin.edu.tr"/>
    <hyperlink ref="D60" r:id="rId57" display="www.pirireis.edu.tr"/>
    <hyperlink ref="D62" r:id="rId58" display="www.sanko.edu.tr"/>
    <hyperlink ref="D63" r:id="rId59" display="www.tedu.edu.tr"/>
    <hyperlink ref="D65" r:id="rId60" display="www.toros.edu.tr"/>
    <hyperlink ref="D66" r:id="rId61" display="www.thk.edu.tr"/>
    <hyperlink ref="D67" r:id="rId62" display="www.ufuk.edu.tr"/>
    <hyperlink ref="D68" r:id="rId63" display="www.uskudar.edu.tr"/>
    <hyperlink ref="D69" r:id="rId64" display="www.yasar.edu.tr"/>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Mayor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Admin</cp:lastModifiedBy>
  <cp:lastPrinted>2003-06-11T18:30:09Z</cp:lastPrinted>
  <dcterms:created xsi:type="dcterms:W3CDTF">2002-07-01T08:37:47Z</dcterms:created>
  <dcterms:modified xsi:type="dcterms:W3CDTF">2019-02-18T15:26:23Z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