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Objects="placeholders" codeName="EsteLibro"/>
  <bookViews>
    <workbookView xWindow="0" yWindow="0" windowWidth="17970" windowHeight="6030" activeTab="1"/>
  </bookViews>
  <sheets>
    <sheet name="Index" sheetId="7" r:id="rId1"/>
    <sheet name="I. Institutions" sheetId="2" r:id="rId2"/>
    <sheet name="II. Enrollments" sheetId="4" r:id="rId3"/>
    <sheet name="III. Faculty" sheetId="5" r:id="rId4"/>
    <sheet name="IV. Revenues" sheetId="8" r:id="rId5"/>
    <sheet name="Internet Sources" sheetId="3" r:id="rId6"/>
    <sheet name="List of private institutions" sheetId="9" r:id="rId7"/>
  </sheets>
  <definedNames>
    <definedName name="_1.Número_de_instituciones">'I. Institutions'!$B$4</definedName>
    <definedName name="_2.1._Matrícula_por_tipo">'II. Enrollments'!$B$3</definedName>
    <definedName name="_2.2._Matrícula_por_sexo">'II. Enrollments'!$B$60</definedName>
    <definedName name="_2.3._Matrícula_según_localización_geográfica">'II. Enrollments'!$B$106</definedName>
    <definedName name="_2.4._Matrícula_según_estatus_de_los_alumnos">'II. Enrollments'!$B$152</definedName>
    <definedName name="_2.5._Matrícula_según_regimen">'II. Enrollments'!$B$198</definedName>
    <definedName name="_2.6._Matrícula_según_área_del_conocimiento">'II. Enrollments'!$B$246</definedName>
    <definedName name="_3.1._Numero_de_docentes_por_tipo">'III. Faculty'!$B$3</definedName>
    <definedName name="_3.2._Número_de_docentes_según_estatus">'III. Faculty'!$B$62</definedName>
    <definedName name="_3.3._Número_de_docentes_según_grado_academico">'III. Faculty'!$B$103</definedName>
    <definedName name="_4.1._Ingresos_presupuestarios_por_fuente">'IV. Revenues'!$B$2</definedName>
    <definedName name="a_1">Index!$C$172</definedName>
    <definedName name="a_10">Index!$C$181</definedName>
    <definedName name="a_2">Index!$C$173</definedName>
    <definedName name="a_3">Index!$C$174</definedName>
    <definedName name="a_4">Index!$C$175</definedName>
    <definedName name="a_5">Index!$C$176</definedName>
    <definedName name="a_6">Index!$C$177</definedName>
    <definedName name="a_7">Index!$C$178</definedName>
    <definedName name="a_8">Index!$C$179</definedName>
    <definedName name="a_9">Index!$C$180</definedName>
    <definedName name="_xlnm.Print_Area" localSheetId="1">'I. Institutions'!$A$1:$V$67</definedName>
    <definedName name="_xlnm.Print_Area" localSheetId="2">'II. Enrollments'!$B$243:$W$283</definedName>
    <definedName name="_xlnm.Print_Area" localSheetId="3">'III. Faculty'!$A$1:$P$160</definedName>
    <definedName name="ca_1">Index!$C$125</definedName>
    <definedName name="ca_2">Index!$C$126</definedName>
    <definedName name="ca_3">Index!$C$127</definedName>
    <definedName name="ed_1">Index!$C$184</definedName>
    <definedName name="ed_2">Index!$C$185</definedName>
    <definedName name="es_1">Index!$C$149</definedName>
    <definedName name="es_2">Index!$C$150</definedName>
    <definedName name="f_1">Index!$C$163</definedName>
    <definedName name="f_2">Index!$C$164</definedName>
    <definedName name="f_3">Index!$C$165</definedName>
    <definedName name="f_4">Index!$C$166</definedName>
    <definedName name="f_5">Index!$C$167</definedName>
    <definedName name="f_6">Index!$C$168</definedName>
    <definedName name="g_1">Index!$C$157</definedName>
    <definedName name="g_2">Index!$C$158</definedName>
    <definedName name="g_3">Index!$C$159</definedName>
    <definedName name="g_4">Index!$C$160</definedName>
    <definedName name="ge_1">Index!$C$140</definedName>
    <definedName name="ge_2">Index!$C$141</definedName>
    <definedName name="II.7._Matrícula_según_nivel">'II. Enrollments'!$B$395</definedName>
    <definedName name="Indice">Index!$A$3</definedName>
    <definedName name="List_of_private_institutions__as_of_2000">'List of private institutions'!$B$2</definedName>
    <definedName name="p_1">Index!$C$135</definedName>
    <definedName name="p_2">Index!$C$136</definedName>
    <definedName name="r_1">Index!$C$153</definedName>
    <definedName name="r_2">Index!$C$154</definedName>
    <definedName name="s_1">Index!$C$145</definedName>
    <definedName name="s_2">Index!$C$146</definedName>
    <definedName name="t_1">Index!$C$131</definedName>
    <definedName name="t_2">Index!$C$132</definedName>
  </definedNames>
  <calcPr calcId="145621"/>
</workbook>
</file>

<file path=xl/calcChain.xml><?xml version="1.0" encoding="utf-8"?>
<calcChain xmlns="http://schemas.openxmlformats.org/spreadsheetml/2006/main">
  <c r="J30" i="2" l="1"/>
  <c r="J37" i="2"/>
  <c r="Y30" i="2"/>
  <c r="X30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J26" i="2"/>
  <c r="I26" i="2"/>
  <c r="L25" i="2"/>
  <c r="K25" i="2"/>
  <c r="J25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Z30" i="2"/>
  <c r="AA30" i="2"/>
  <c r="AB30" i="2"/>
  <c r="E25" i="2"/>
  <c r="J210" i="4" l="1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I211" i="4"/>
  <c r="I210" i="4"/>
  <c r="Y323" i="4" l="1"/>
  <c r="Z323" i="4"/>
  <c r="AA323" i="4"/>
  <c r="AB323" i="4"/>
  <c r="AC323" i="4"/>
  <c r="AD323" i="4"/>
  <c r="Y327" i="4"/>
  <c r="Z327" i="4"/>
  <c r="AA327" i="4"/>
  <c r="AB327" i="4"/>
  <c r="AC327" i="4"/>
  <c r="AD327" i="4"/>
  <c r="Y328" i="4"/>
  <c r="Z328" i="4"/>
  <c r="AA328" i="4"/>
  <c r="AB328" i="4"/>
  <c r="AC328" i="4"/>
  <c r="AD328" i="4"/>
  <c r="Y350" i="4"/>
  <c r="Z350" i="4"/>
  <c r="AA350" i="4"/>
  <c r="AB350" i="4"/>
  <c r="AC350" i="4"/>
  <c r="AD350" i="4"/>
  <c r="Y359" i="4"/>
  <c r="Y357" i="4" s="1"/>
  <c r="Z359" i="4"/>
  <c r="Z357" i="4" s="1"/>
  <c r="AA359" i="4"/>
  <c r="AA357" i="4" s="1"/>
  <c r="AB359" i="4"/>
  <c r="AB357" i="4" s="1"/>
  <c r="AC359" i="4"/>
  <c r="AC357" i="4" s="1"/>
  <c r="AD359" i="4"/>
  <c r="AD357" i="4" s="1"/>
  <c r="X323" i="4"/>
  <c r="X327" i="4"/>
  <c r="X328" i="4"/>
  <c r="X350" i="4"/>
  <c r="X359" i="4"/>
  <c r="X357" i="4" s="1"/>
  <c r="X326" i="4" l="1"/>
  <c r="AD326" i="4"/>
  <c r="Z326" i="4"/>
  <c r="AB326" i="4"/>
  <c r="AC326" i="4"/>
  <c r="Y326" i="4"/>
  <c r="AA326" i="4"/>
  <c r="I11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E7" i="4"/>
  <c r="F7" i="4"/>
  <c r="G7" i="4"/>
  <c r="G25" i="4" s="1"/>
  <c r="H7" i="4"/>
  <c r="H25" i="4" s="1"/>
  <c r="X7" i="4"/>
  <c r="Y7" i="4"/>
  <c r="Z7" i="4"/>
  <c r="AA7" i="4"/>
  <c r="AB7" i="4"/>
  <c r="AC7" i="4"/>
  <c r="AC6" i="4" s="1"/>
  <c r="AC38" i="4" s="1"/>
  <c r="AD7" i="4"/>
  <c r="X11" i="4"/>
  <c r="X6" i="4" s="1"/>
  <c r="X38" i="4" s="1"/>
  <c r="Y11" i="4"/>
  <c r="Z11" i="4"/>
  <c r="AA11" i="4"/>
  <c r="AB11" i="4"/>
  <c r="AB6" i="4" s="1"/>
  <c r="AB38" i="4" s="1"/>
  <c r="AC11" i="4"/>
  <c r="AD11" i="4"/>
  <c r="K8" i="2"/>
  <c r="L8" i="2"/>
  <c r="M8" i="2"/>
  <c r="N8" i="2"/>
  <c r="O8" i="2"/>
  <c r="P8" i="2"/>
  <c r="Q8" i="2"/>
  <c r="R8" i="2"/>
  <c r="S8" i="2"/>
  <c r="T8" i="2"/>
  <c r="U8" i="2"/>
  <c r="V8" i="2"/>
  <c r="W8" i="2"/>
  <c r="W39" i="2" s="1"/>
  <c r="X8" i="2"/>
  <c r="Y8" i="2"/>
  <c r="Y7" i="2" s="1"/>
  <c r="Z8" i="2"/>
  <c r="AA8" i="2"/>
  <c r="AA7" i="2" s="1"/>
  <c r="AB8" i="2"/>
  <c r="AB7" i="2" s="1"/>
  <c r="X16" i="2"/>
  <c r="AB16" i="2"/>
  <c r="V7" i="2"/>
  <c r="AA16" i="2"/>
  <c r="Z7" i="2"/>
  <c r="Z38" i="2" s="1"/>
  <c r="Z16" i="2"/>
  <c r="V16" i="2"/>
  <c r="W16" i="2"/>
  <c r="Y16" i="2"/>
  <c r="V39" i="2"/>
  <c r="Y39" i="2"/>
  <c r="Y6" i="4" l="1"/>
  <c r="Y38" i="4" s="1"/>
  <c r="AD6" i="4"/>
  <c r="AD38" i="4" s="1"/>
  <c r="Z6" i="4"/>
  <c r="Z38" i="4" s="1"/>
  <c r="AA6" i="4"/>
  <c r="AA38" i="4" s="1"/>
  <c r="X29" i="4"/>
  <c r="AB29" i="4"/>
  <c r="AA29" i="4"/>
  <c r="AC29" i="4"/>
  <c r="Y29" i="4"/>
  <c r="AD29" i="4"/>
  <c r="Z29" i="4"/>
  <c r="X39" i="2"/>
  <c r="AA39" i="2"/>
  <c r="X7" i="2"/>
  <c r="X38" i="2" s="1"/>
  <c r="AB25" i="2"/>
  <c r="W7" i="2"/>
  <c r="W38" i="2" s="1"/>
  <c r="V25" i="2"/>
  <c r="V37" i="2" s="1"/>
  <c r="Y25" i="2"/>
  <c r="Y37" i="2" s="1"/>
  <c r="X25" i="2"/>
  <c r="W25" i="2"/>
  <c r="W37" i="2" s="1"/>
  <c r="V38" i="2"/>
  <c r="AA38" i="2"/>
  <c r="Y38" i="2"/>
  <c r="AA25" i="2"/>
  <c r="AA37" i="2" s="1"/>
  <c r="Z39" i="2"/>
  <c r="Z25" i="2"/>
  <c r="Z37" i="2" s="1"/>
  <c r="E8" i="2"/>
  <c r="E7" i="2" s="1"/>
  <c r="F8" i="2"/>
  <c r="F7" i="2" s="1"/>
  <c r="G8" i="2"/>
  <c r="G26" i="2" s="1"/>
  <c r="G25" i="2" s="1"/>
  <c r="H8" i="2"/>
  <c r="H7" i="2" s="1"/>
  <c r="I8" i="2"/>
  <c r="I7" i="2" s="1"/>
  <c r="J7" i="2"/>
  <c r="K7" i="2"/>
  <c r="L7" i="2"/>
  <c r="M7" i="2"/>
  <c r="N7" i="2"/>
  <c r="O7" i="2"/>
  <c r="P7" i="2"/>
  <c r="Q7" i="2"/>
  <c r="R7" i="2"/>
  <c r="S7" i="2"/>
  <c r="T7" i="2"/>
  <c r="U7" i="2"/>
  <c r="E17" i="2"/>
  <c r="E16" i="2" s="1"/>
  <c r="F17" i="2"/>
  <c r="F16" i="2" s="1"/>
  <c r="G17" i="2"/>
  <c r="H17" i="2"/>
  <c r="I17" i="2"/>
  <c r="I16" i="2" s="1"/>
  <c r="J16" i="2"/>
  <c r="K16" i="2"/>
  <c r="L16" i="2"/>
  <c r="M16" i="2"/>
  <c r="N16" i="2"/>
  <c r="O16" i="2"/>
  <c r="P16" i="2"/>
  <c r="Q16" i="2"/>
  <c r="R16" i="2"/>
  <c r="S16" i="2"/>
  <c r="T16" i="2"/>
  <c r="U16" i="2"/>
  <c r="G7" i="2"/>
  <c r="H16" i="2"/>
  <c r="G16" i="2"/>
  <c r="H26" i="2"/>
  <c r="H25" i="2" s="1"/>
  <c r="P25" i="2"/>
  <c r="O25" i="2" l="1"/>
  <c r="X37" i="2"/>
  <c r="S25" i="2"/>
  <c r="R25" i="2"/>
  <c r="Q25" i="2"/>
  <c r="I25" i="2"/>
  <c r="F26" i="2"/>
  <c r="F25" i="2" s="1"/>
  <c r="N25" i="2"/>
  <c r="M25" i="2"/>
  <c r="E26" i="2"/>
  <c r="T25" i="2"/>
  <c r="U25" i="2"/>
  <c r="B4" i="2"/>
  <c r="B3" i="4" l="1"/>
  <c r="G39" i="2" l="1"/>
  <c r="L39" i="2"/>
  <c r="I39" i="2"/>
  <c r="H39" i="2"/>
  <c r="F39" i="2"/>
  <c r="F37" i="2"/>
  <c r="J39" i="2"/>
  <c r="I37" i="2"/>
  <c r="K39" i="2"/>
  <c r="K37" i="2"/>
  <c r="L37" i="2"/>
  <c r="H37" i="2" l="1"/>
  <c r="G37" i="2"/>
  <c r="E39" i="2"/>
  <c r="E37" i="2" l="1"/>
  <c r="B106" i="4"/>
  <c r="B109" i="4"/>
  <c r="C110" i="4"/>
  <c r="C111" i="4"/>
  <c r="B113" i="4"/>
  <c r="C114" i="4"/>
  <c r="C115" i="4"/>
  <c r="B117" i="4"/>
  <c r="C118" i="4"/>
  <c r="C119" i="4"/>
  <c r="F15" i="4" l="1"/>
  <c r="E123" i="5"/>
  <c r="E122" i="5"/>
  <c r="E121" i="5"/>
  <c r="E120" i="5"/>
  <c r="E119" i="5"/>
  <c r="E112" i="5"/>
  <c r="E128" i="5" s="1"/>
  <c r="E106" i="5"/>
  <c r="E127" i="5" s="1"/>
  <c r="E69" i="5"/>
  <c r="E75" i="5" s="1"/>
  <c r="E65" i="5"/>
  <c r="E20" i="5"/>
  <c r="E16" i="5"/>
  <c r="E11" i="5"/>
  <c r="E7" i="5"/>
  <c r="F118" i="5"/>
  <c r="F126" i="5" s="1"/>
  <c r="F112" i="5"/>
  <c r="F128" i="5" s="1"/>
  <c r="F106" i="5"/>
  <c r="F127" i="5" s="1"/>
  <c r="F69" i="5"/>
  <c r="F75" i="5" s="1"/>
  <c r="F65" i="5"/>
  <c r="F20" i="5"/>
  <c r="F16" i="5"/>
  <c r="F11" i="5"/>
  <c r="F7" i="5"/>
  <c r="G118" i="5"/>
  <c r="G126" i="5" s="1"/>
  <c r="G112" i="5"/>
  <c r="G128" i="5" s="1"/>
  <c r="G106" i="5"/>
  <c r="G127" i="5" s="1"/>
  <c r="G69" i="5"/>
  <c r="G65" i="5"/>
  <c r="G20" i="5"/>
  <c r="G16" i="5"/>
  <c r="G11" i="5"/>
  <c r="G7" i="5"/>
  <c r="H118" i="5"/>
  <c r="H126" i="5" s="1"/>
  <c r="H112" i="5"/>
  <c r="H128" i="5" s="1"/>
  <c r="H106" i="5"/>
  <c r="H127" i="5" s="1"/>
  <c r="H69" i="5"/>
  <c r="H65" i="5"/>
  <c r="H20" i="5"/>
  <c r="H16" i="5"/>
  <c r="H11" i="5"/>
  <c r="H7" i="5"/>
  <c r="B20" i="8"/>
  <c r="I7" i="4"/>
  <c r="J11" i="4"/>
  <c r="J7" i="4"/>
  <c r="C7" i="4"/>
  <c r="C8" i="4"/>
  <c r="C9" i="4"/>
  <c r="C10" i="4"/>
  <c r="C11" i="4"/>
  <c r="C12" i="4"/>
  <c r="C13" i="4"/>
  <c r="C14" i="4"/>
  <c r="C16" i="4"/>
  <c r="C17" i="4"/>
  <c r="C18" i="4"/>
  <c r="C19" i="4"/>
  <c r="C20" i="4"/>
  <c r="C21" i="4"/>
  <c r="C22" i="4"/>
  <c r="C23" i="4"/>
  <c r="C25" i="4"/>
  <c r="C29" i="4"/>
  <c r="C64" i="4"/>
  <c r="C65" i="4"/>
  <c r="C68" i="4"/>
  <c r="C69" i="4"/>
  <c r="C72" i="4"/>
  <c r="C73" i="4"/>
  <c r="C156" i="4"/>
  <c r="C157" i="4"/>
  <c r="C160" i="4"/>
  <c r="C161" i="4"/>
  <c r="C164" i="4"/>
  <c r="C165" i="4"/>
  <c r="C202" i="4"/>
  <c r="C203" i="4"/>
  <c r="C206" i="4"/>
  <c r="C207" i="4"/>
  <c r="C210" i="4"/>
  <c r="C211" i="4"/>
  <c r="C399" i="4"/>
  <c r="C400" i="4"/>
  <c r="C405" i="4"/>
  <c r="C406" i="4"/>
  <c r="C411" i="4"/>
  <c r="C412" i="4"/>
  <c r="K7" i="4"/>
  <c r="L7" i="4"/>
  <c r="M7" i="4"/>
  <c r="N7" i="4"/>
  <c r="O7" i="4"/>
  <c r="P7" i="4"/>
  <c r="Q7" i="4"/>
  <c r="R7" i="4"/>
  <c r="S7" i="4"/>
  <c r="T7" i="4"/>
  <c r="U7" i="4"/>
  <c r="V7" i="4"/>
  <c r="W7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Q78" i="4"/>
  <c r="S78" i="4"/>
  <c r="T78" i="4"/>
  <c r="U78" i="4"/>
  <c r="W78" i="4"/>
  <c r="Q79" i="4"/>
  <c r="R79" i="4"/>
  <c r="T79" i="4"/>
  <c r="U79" i="4"/>
  <c r="V79" i="4"/>
  <c r="L327" i="4"/>
  <c r="O327" i="4"/>
  <c r="P327" i="4"/>
  <c r="Q327" i="4"/>
  <c r="R327" i="4"/>
  <c r="S327" i="4"/>
  <c r="U327" i="4"/>
  <c r="V327" i="4"/>
  <c r="W327" i="4"/>
  <c r="L328" i="4"/>
  <c r="O328" i="4"/>
  <c r="P328" i="4"/>
  <c r="Q328" i="4"/>
  <c r="R328" i="4"/>
  <c r="S328" i="4"/>
  <c r="U328" i="4"/>
  <c r="V328" i="4"/>
  <c r="W328" i="4"/>
  <c r="L350" i="4"/>
  <c r="O350" i="4"/>
  <c r="P350" i="4"/>
  <c r="Q350" i="4"/>
  <c r="R350" i="4"/>
  <c r="S350" i="4"/>
  <c r="U350" i="4"/>
  <c r="V350" i="4"/>
  <c r="W350" i="4"/>
  <c r="L359" i="4"/>
  <c r="L357" i="4" s="1"/>
  <c r="O359" i="4"/>
  <c r="O357" i="4" s="1"/>
  <c r="P359" i="4"/>
  <c r="P357" i="4" s="1"/>
  <c r="Q359" i="4"/>
  <c r="Q357" i="4" s="1"/>
  <c r="R359" i="4"/>
  <c r="R357" i="4" s="1"/>
  <c r="S359" i="4"/>
  <c r="S357" i="4" s="1"/>
  <c r="U359" i="4"/>
  <c r="U357" i="4" s="1"/>
  <c r="V359" i="4"/>
  <c r="V357" i="4" s="1"/>
  <c r="W359" i="4"/>
  <c r="W357" i="4" s="1"/>
  <c r="N419" i="4"/>
  <c r="T419" i="4"/>
  <c r="W419" i="4"/>
  <c r="N420" i="4"/>
  <c r="T420" i="4"/>
  <c r="U420" i="4"/>
  <c r="V420" i="4"/>
  <c r="W420" i="4"/>
  <c r="O39" i="2"/>
  <c r="C31" i="2"/>
  <c r="C30" i="2"/>
  <c r="C26" i="2"/>
  <c r="C21" i="2"/>
  <c r="C17" i="2"/>
  <c r="C12" i="2"/>
  <c r="C8" i="2"/>
  <c r="B25" i="2"/>
  <c r="B16" i="2"/>
  <c r="B7" i="2"/>
  <c r="B395" i="4"/>
  <c r="B398" i="4"/>
  <c r="B404" i="4"/>
  <c r="B410" i="4"/>
  <c r="B24" i="4"/>
  <c r="B15" i="4"/>
  <c r="B6" i="4"/>
  <c r="B209" i="4"/>
  <c r="B163" i="4"/>
  <c r="B152" i="4"/>
  <c r="B155" i="4"/>
  <c r="B246" i="4"/>
  <c r="B198" i="4"/>
  <c r="B71" i="4"/>
  <c r="B60" i="4"/>
  <c r="B205" i="4"/>
  <c r="B201" i="4"/>
  <c r="B159" i="4"/>
  <c r="B67" i="4"/>
  <c r="B63" i="4"/>
  <c r="N112" i="5"/>
  <c r="N128" i="5" s="1"/>
  <c r="O112" i="5"/>
  <c r="O128" i="5" s="1"/>
  <c r="O106" i="5"/>
  <c r="O127" i="5" s="1"/>
  <c r="N119" i="5"/>
  <c r="N120" i="5"/>
  <c r="N121" i="5"/>
  <c r="N122" i="5"/>
  <c r="N123" i="5"/>
  <c r="O119" i="5"/>
  <c r="O120" i="5"/>
  <c r="O121" i="5"/>
  <c r="O122" i="5"/>
  <c r="O123" i="5"/>
  <c r="M118" i="5"/>
  <c r="M126" i="5" s="1"/>
  <c r="N106" i="5"/>
  <c r="N127" i="5" s="1"/>
  <c r="O69" i="5"/>
  <c r="O75" i="5" s="1"/>
  <c r="O65" i="5"/>
  <c r="J69" i="5"/>
  <c r="J75" i="5" s="1"/>
  <c r="K69" i="5"/>
  <c r="K75" i="5" s="1"/>
  <c r="L69" i="5"/>
  <c r="L75" i="5" s="1"/>
  <c r="M69" i="5"/>
  <c r="M75" i="5" s="1"/>
  <c r="N69" i="5"/>
  <c r="N75" i="5" s="1"/>
  <c r="C23" i="5"/>
  <c r="C22" i="5"/>
  <c r="C21" i="5"/>
  <c r="C19" i="5"/>
  <c r="C18" i="5"/>
  <c r="C17" i="5"/>
  <c r="C14" i="5"/>
  <c r="C13" i="5"/>
  <c r="C12" i="5"/>
  <c r="C10" i="5"/>
  <c r="C9" i="5"/>
  <c r="C8" i="5"/>
  <c r="I7" i="5"/>
  <c r="I16" i="5"/>
  <c r="I11" i="5"/>
  <c r="I20" i="5"/>
  <c r="J7" i="5"/>
  <c r="J16" i="5"/>
  <c r="J11" i="5"/>
  <c r="J20" i="5"/>
  <c r="K7" i="5"/>
  <c r="K16" i="5"/>
  <c r="K11" i="5"/>
  <c r="K20" i="5"/>
  <c r="L7" i="5"/>
  <c r="L16" i="5"/>
  <c r="L11" i="5"/>
  <c r="L20" i="5"/>
  <c r="M7" i="5"/>
  <c r="M16" i="5"/>
  <c r="M11" i="5"/>
  <c r="M20" i="5"/>
  <c r="N7" i="5"/>
  <c r="N16" i="5"/>
  <c r="N11" i="5"/>
  <c r="N20" i="5"/>
  <c r="O7" i="5"/>
  <c r="O16" i="5"/>
  <c r="O11" i="5"/>
  <c r="O20" i="5"/>
  <c r="C29" i="5"/>
  <c r="C25" i="5"/>
  <c r="B24" i="5"/>
  <c r="C20" i="5"/>
  <c r="C16" i="5"/>
  <c r="B15" i="5"/>
  <c r="C11" i="5"/>
  <c r="C7" i="5"/>
  <c r="B6" i="5"/>
  <c r="I118" i="5"/>
  <c r="I126" i="5" s="1"/>
  <c r="J118" i="5"/>
  <c r="J126" i="5" s="1"/>
  <c r="K118" i="5"/>
  <c r="K126" i="5" s="1"/>
  <c r="L118" i="5"/>
  <c r="L126" i="5" s="1"/>
  <c r="I106" i="5"/>
  <c r="I127" i="5" s="1"/>
  <c r="J106" i="5"/>
  <c r="J127" i="5" s="1"/>
  <c r="K106" i="5"/>
  <c r="K127" i="5" s="1"/>
  <c r="L106" i="5"/>
  <c r="L127" i="5" s="1"/>
  <c r="M106" i="5"/>
  <c r="M127" i="5" s="1"/>
  <c r="I112" i="5"/>
  <c r="I128" i="5" s="1"/>
  <c r="J112" i="5"/>
  <c r="J128" i="5" s="1"/>
  <c r="K112" i="5"/>
  <c r="K128" i="5" s="1"/>
  <c r="L112" i="5"/>
  <c r="L128" i="5" s="1"/>
  <c r="M112" i="5"/>
  <c r="M128" i="5" s="1"/>
  <c r="C122" i="5"/>
  <c r="C121" i="5"/>
  <c r="C120" i="5"/>
  <c r="C119" i="5"/>
  <c r="C116" i="5"/>
  <c r="C115" i="5"/>
  <c r="C114" i="5"/>
  <c r="C113" i="5"/>
  <c r="C110" i="5"/>
  <c r="C109" i="5"/>
  <c r="C108" i="5"/>
  <c r="C107" i="5"/>
  <c r="C123" i="5"/>
  <c r="C72" i="5"/>
  <c r="I65" i="5"/>
  <c r="J65" i="5"/>
  <c r="K65" i="5"/>
  <c r="L65" i="5"/>
  <c r="M65" i="5"/>
  <c r="N65" i="5"/>
  <c r="I69" i="5"/>
  <c r="I75" i="5" s="1"/>
  <c r="C71" i="5"/>
  <c r="C70" i="5"/>
  <c r="C67" i="5"/>
  <c r="C66" i="5"/>
  <c r="B103" i="5"/>
  <c r="B118" i="5"/>
  <c r="B62" i="5"/>
  <c r="B3" i="5"/>
  <c r="B112" i="5"/>
  <c r="B106" i="5"/>
  <c r="B69" i="5"/>
  <c r="B65" i="5"/>
  <c r="E6" i="8"/>
  <c r="E17" i="8"/>
  <c r="E29" i="8"/>
  <c r="E30" i="8"/>
  <c r="E31" i="8"/>
  <c r="E10" i="8"/>
  <c r="E21" i="8"/>
  <c r="F6" i="8"/>
  <c r="F17" i="8"/>
  <c r="F29" i="8"/>
  <c r="F30" i="8"/>
  <c r="F31" i="8"/>
  <c r="F10" i="8"/>
  <c r="F21" i="8"/>
  <c r="G6" i="8"/>
  <c r="G28" i="8" s="1"/>
  <c r="G17" i="8"/>
  <c r="G29" i="8"/>
  <c r="G30" i="8"/>
  <c r="G31" i="8"/>
  <c r="G10" i="8"/>
  <c r="G21" i="8"/>
  <c r="H6" i="8"/>
  <c r="H28" i="8"/>
  <c r="H17" i="8"/>
  <c r="H29" i="8"/>
  <c r="H30" i="8"/>
  <c r="H31" i="8"/>
  <c r="H10" i="8"/>
  <c r="H21" i="8"/>
  <c r="I6" i="8"/>
  <c r="I17" i="8"/>
  <c r="I29" i="8"/>
  <c r="I30" i="8"/>
  <c r="I31" i="8"/>
  <c r="I10" i="8"/>
  <c r="I32" i="8" s="1"/>
  <c r="I21" i="8"/>
  <c r="J6" i="8"/>
  <c r="J17" i="8"/>
  <c r="J29" i="8"/>
  <c r="J30" i="8"/>
  <c r="J31" i="8"/>
  <c r="J10" i="8"/>
  <c r="J21" i="8"/>
  <c r="K6" i="8"/>
  <c r="K17" i="8"/>
  <c r="K28" i="8" s="1"/>
  <c r="K29" i="8"/>
  <c r="K30" i="8"/>
  <c r="K31" i="8"/>
  <c r="K10" i="8"/>
  <c r="K21" i="8"/>
  <c r="L6" i="8"/>
  <c r="L17" i="8"/>
  <c r="L29" i="8"/>
  <c r="L30" i="8"/>
  <c r="L31" i="8"/>
  <c r="L10" i="8"/>
  <c r="L32" i="8"/>
  <c r="L21" i="8"/>
  <c r="M6" i="8"/>
  <c r="M17" i="8"/>
  <c r="M29" i="8"/>
  <c r="M30" i="8"/>
  <c r="M31" i="8"/>
  <c r="M10" i="8"/>
  <c r="M32" i="8"/>
  <c r="M21" i="8"/>
  <c r="F33" i="8"/>
  <c r="G33" i="8"/>
  <c r="H33" i="8"/>
  <c r="I33" i="8"/>
  <c r="J33" i="8"/>
  <c r="K33" i="8"/>
  <c r="L33" i="8"/>
  <c r="M33" i="8"/>
  <c r="F34" i="8"/>
  <c r="G34" i="8"/>
  <c r="H34" i="8"/>
  <c r="I34" i="8"/>
  <c r="J34" i="8"/>
  <c r="K34" i="8"/>
  <c r="L34" i="8"/>
  <c r="M34" i="8"/>
  <c r="F35" i="8"/>
  <c r="G35" i="8"/>
  <c r="H35" i="8"/>
  <c r="I35" i="8"/>
  <c r="J35" i="8"/>
  <c r="K35" i="8"/>
  <c r="L35" i="8"/>
  <c r="M35" i="8"/>
  <c r="F36" i="8"/>
  <c r="G36" i="8"/>
  <c r="H36" i="8"/>
  <c r="I36" i="8"/>
  <c r="J36" i="8"/>
  <c r="K36" i="8"/>
  <c r="L36" i="8"/>
  <c r="M36" i="8"/>
  <c r="E33" i="8"/>
  <c r="E34" i="8"/>
  <c r="E35" i="8"/>
  <c r="E36" i="8"/>
  <c r="B30" i="8"/>
  <c r="B31" i="8"/>
  <c r="B29" i="8"/>
  <c r="B19" i="8"/>
  <c r="B18" i="8"/>
  <c r="B36" i="8"/>
  <c r="B35" i="8"/>
  <c r="B34" i="8"/>
  <c r="B33" i="8"/>
  <c r="B32" i="8"/>
  <c r="B28" i="8"/>
  <c r="B25" i="8"/>
  <c r="B24" i="8"/>
  <c r="B23" i="8"/>
  <c r="B22" i="8"/>
  <c r="B21" i="8"/>
  <c r="B17" i="8"/>
  <c r="B14" i="8"/>
  <c r="B13" i="8"/>
  <c r="B12" i="8"/>
  <c r="B11" i="8"/>
  <c r="B10" i="8"/>
  <c r="B6" i="8"/>
  <c r="B2" i="8"/>
  <c r="B27" i="8"/>
  <c r="B16" i="8"/>
  <c r="B5" i="8"/>
  <c r="L5" i="8"/>
  <c r="L41" i="8" s="1"/>
  <c r="M5" i="8"/>
  <c r="M41" i="8" s="1"/>
  <c r="K5" i="8"/>
  <c r="K41" i="8" s="1"/>
  <c r="G32" i="8"/>
  <c r="M16" i="8"/>
  <c r="M42" i="8" s="1"/>
  <c r="M28" i="8"/>
  <c r="J32" i="8" l="1"/>
  <c r="I28" i="8"/>
  <c r="H16" i="8"/>
  <c r="H42" i="8" s="1"/>
  <c r="F5" i="8"/>
  <c r="F41" i="8" s="1"/>
  <c r="L16" i="8"/>
  <c r="L42" i="8" s="1"/>
  <c r="J28" i="8"/>
  <c r="I16" i="8"/>
  <c r="I42" i="8" s="1"/>
  <c r="F28" i="8"/>
  <c r="E32" i="8"/>
  <c r="E16" i="8"/>
  <c r="E42" i="8" s="1"/>
  <c r="J5" i="8"/>
  <c r="J41" i="8" s="1"/>
  <c r="L28" i="8"/>
  <c r="L27" i="8" s="1"/>
  <c r="L40" i="8" s="1"/>
  <c r="K32" i="8"/>
  <c r="F16" i="8"/>
  <c r="F42" i="8" s="1"/>
  <c r="E28" i="8"/>
  <c r="E27" i="8" s="1"/>
  <c r="E40" i="8" s="1"/>
  <c r="K16" i="8"/>
  <c r="K42" i="8" s="1"/>
  <c r="J27" i="8"/>
  <c r="J40" i="8" s="1"/>
  <c r="J16" i="8"/>
  <c r="J42" i="8" s="1"/>
  <c r="G16" i="8"/>
  <c r="G42" i="8" s="1"/>
  <c r="F29" i="5"/>
  <c r="E29" i="5"/>
  <c r="H15" i="5"/>
  <c r="H36" i="5" s="1"/>
  <c r="Q39" i="2"/>
  <c r="Q37" i="2"/>
  <c r="P39" i="2"/>
  <c r="O37" i="2"/>
  <c r="T38" i="2"/>
  <c r="W418" i="4"/>
  <c r="T39" i="2"/>
  <c r="M39" i="2"/>
  <c r="S39" i="2"/>
  <c r="R39" i="2"/>
  <c r="U39" i="2"/>
  <c r="R29" i="4"/>
  <c r="O6" i="5"/>
  <c r="J25" i="5"/>
  <c r="O25" i="5"/>
  <c r="G15" i="5"/>
  <c r="G36" i="5" s="1"/>
  <c r="F6" i="5"/>
  <c r="E118" i="5"/>
  <c r="E126" i="5" s="1"/>
  <c r="M15" i="5"/>
  <c r="M36" i="5" s="1"/>
  <c r="J6" i="5"/>
  <c r="O29" i="5"/>
  <c r="N29" i="5"/>
  <c r="L29" i="5"/>
  <c r="K29" i="5"/>
  <c r="J29" i="5"/>
  <c r="L15" i="5"/>
  <c r="L36" i="5" s="1"/>
  <c r="K15" i="5"/>
  <c r="K36" i="5" s="1"/>
  <c r="J15" i="5"/>
  <c r="J36" i="5" s="1"/>
  <c r="M6" i="5"/>
  <c r="H6" i="5"/>
  <c r="I15" i="5"/>
  <c r="I36" i="5" s="1"/>
  <c r="J29" i="4"/>
  <c r="W77" i="4"/>
  <c r="T29" i="4"/>
  <c r="V29" i="4"/>
  <c r="W6" i="4"/>
  <c r="W38" i="4" s="1"/>
  <c r="G15" i="4"/>
  <c r="G24" i="4"/>
  <c r="R326" i="4"/>
  <c r="M29" i="5"/>
  <c r="F25" i="5"/>
  <c r="K25" i="5"/>
  <c r="N25" i="5"/>
  <c r="N24" i="5" s="1"/>
  <c r="M25" i="5"/>
  <c r="G25" i="5"/>
  <c r="E6" i="5"/>
  <c r="L6" i="5"/>
  <c r="I29" i="5"/>
  <c r="G6" i="5"/>
  <c r="H29" i="5"/>
  <c r="F15" i="5"/>
  <c r="F36" i="5" s="1"/>
  <c r="L25" i="5"/>
  <c r="N15" i="5"/>
  <c r="N36" i="5" s="1"/>
  <c r="I25" i="5"/>
  <c r="O118" i="5"/>
  <c r="O126" i="5" s="1"/>
  <c r="N118" i="5"/>
  <c r="N126" i="5" s="1"/>
  <c r="H25" i="5"/>
  <c r="N6" i="5"/>
  <c r="E15" i="5"/>
  <c r="E36" i="5" s="1"/>
  <c r="E25" i="5"/>
  <c r="E24" i="5" s="1"/>
  <c r="K6" i="5"/>
  <c r="W29" i="4"/>
  <c r="K6" i="4"/>
  <c r="K38" i="4" s="1"/>
  <c r="H6" i="4"/>
  <c r="F25" i="4"/>
  <c r="Q6" i="4"/>
  <c r="Q38" i="4" s="1"/>
  <c r="H15" i="4"/>
  <c r="V6" i="4"/>
  <c r="V38" i="4" s="1"/>
  <c r="R6" i="4"/>
  <c r="R38" i="4" s="1"/>
  <c r="N6" i="4"/>
  <c r="N38" i="4" s="1"/>
  <c r="E25" i="4"/>
  <c r="T77" i="4"/>
  <c r="U6" i="4"/>
  <c r="U38" i="4" s="1"/>
  <c r="O326" i="4"/>
  <c r="N29" i="4"/>
  <c r="T6" i="4"/>
  <c r="T38" i="4" s="1"/>
  <c r="J6" i="4"/>
  <c r="J38" i="4" s="1"/>
  <c r="E6" i="4"/>
  <c r="T418" i="4"/>
  <c r="M6" i="4"/>
  <c r="M38" i="4" s="1"/>
  <c r="S6" i="4"/>
  <c r="S38" i="4" s="1"/>
  <c r="L365" i="4"/>
  <c r="S364" i="4"/>
  <c r="M29" i="4"/>
  <c r="T365" i="4"/>
  <c r="P365" i="4"/>
  <c r="O29" i="4"/>
  <c r="K29" i="4"/>
  <c r="Q77" i="4"/>
  <c r="U326" i="4"/>
  <c r="Q326" i="4"/>
  <c r="V326" i="4"/>
  <c r="F6" i="4"/>
  <c r="P326" i="4"/>
  <c r="W79" i="4"/>
  <c r="O364" i="4"/>
  <c r="V78" i="4"/>
  <c r="V77" i="4"/>
  <c r="Q29" i="4"/>
  <c r="U365" i="4"/>
  <c r="R365" i="4"/>
  <c r="U364" i="4"/>
  <c r="O6" i="4"/>
  <c r="O38" i="4" s="1"/>
  <c r="Q365" i="4"/>
  <c r="P6" i="4"/>
  <c r="P38" i="4" s="1"/>
  <c r="P29" i="4"/>
  <c r="L6" i="4"/>
  <c r="L38" i="4" s="1"/>
  <c r="R364" i="4"/>
  <c r="U77" i="4"/>
  <c r="W326" i="4"/>
  <c r="S326" i="4"/>
  <c r="W365" i="4"/>
  <c r="U418" i="4"/>
  <c r="O365" i="4"/>
  <c r="U29" i="4"/>
  <c r="S29" i="4"/>
  <c r="L326" i="4"/>
  <c r="V364" i="4"/>
  <c r="L29" i="4"/>
  <c r="L364" i="4"/>
  <c r="N418" i="4"/>
  <c r="U419" i="4"/>
  <c r="V418" i="4"/>
  <c r="V419" i="4"/>
  <c r="I27" i="8"/>
  <c r="I40" i="8" s="1"/>
  <c r="K27" i="8"/>
  <c r="K40" i="8" s="1"/>
  <c r="E15" i="4"/>
  <c r="H32" i="8"/>
  <c r="H27" i="8" s="1"/>
  <c r="H40" i="8" s="1"/>
  <c r="H5" i="8"/>
  <c r="H41" i="8" s="1"/>
  <c r="G5" i="8"/>
  <c r="G41" i="8" s="1"/>
  <c r="F32" i="8"/>
  <c r="F27" i="8" s="1"/>
  <c r="F40" i="8" s="1"/>
  <c r="E5" i="8"/>
  <c r="E41" i="8" s="1"/>
  <c r="G27" i="8"/>
  <c r="G40" i="8" s="1"/>
  <c r="U38" i="2"/>
  <c r="S79" i="4"/>
  <c r="S77" i="4"/>
  <c r="O15" i="5"/>
  <c r="O36" i="5" s="1"/>
  <c r="I6" i="5"/>
  <c r="M27" i="8"/>
  <c r="M40" i="8" s="1"/>
  <c r="I5" i="8"/>
  <c r="I41" i="8" s="1"/>
  <c r="N39" i="2"/>
  <c r="T364" i="4"/>
  <c r="R78" i="4"/>
  <c r="R77" i="4"/>
  <c r="I6" i="4"/>
  <c r="P364" i="4"/>
  <c r="G29" i="5"/>
  <c r="G6" i="4"/>
  <c r="I24" i="5" l="1"/>
  <c r="J24" i="5"/>
  <c r="F24" i="5"/>
  <c r="O24" i="5"/>
  <c r="N37" i="2"/>
  <c r="M37" i="2"/>
  <c r="T37" i="2"/>
  <c r="P37" i="2"/>
  <c r="R37" i="2"/>
  <c r="S37" i="2"/>
  <c r="K24" i="5"/>
  <c r="L24" i="5"/>
  <c r="H24" i="5"/>
  <c r="G24" i="5"/>
  <c r="F24" i="4"/>
  <c r="E24" i="4"/>
  <c r="M24" i="5"/>
  <c r="H24" i="4"/>
  <c r="U323" i="4"/>
  <c r="U363" i="4" s="1"/>
  <c r="R323" i="4"/>
  <c r="R363" i="4" s="1"/>
  <c r="O323" i="4"/>
  <c r="O363" i="4" s="1"/>
  <c r="V365" i="4"/>
  <c r="V323" i="4"/>
  <c r="V363" i="4" s="1"/>
  <c r="S365" i="4"/>
  <c r="S323" i="4"/>
  <c r="S363" i="4" s="1"/>
  <c r="L323" i="4"/>
  <c r="L363" i="4" s="1"/>
  <c r="W364" i="4"/>
  <c r="W323" i="4"/>
  <c r="W363" i="4" s="1"/>
  <c r="Q364" i="4"/>
  <c r="Q323" i="4"/>
  <c r="Q363" i="4" s="1"/>
  <c r="T363" i="4"/>
  <c r="P323" i="4"/>
  <c r="P363" i="4" s="1"/>
  <c r="U37" i="2"/>
  <c r="R39" i="4"/>
  <c r="AD39" i="4"/>
  <c r="N39" i="4"/>
  <c r="S39" i="4"/>
  <c r="Z39" i="4"/>
  <c r="Y39" i="4"/>
  <c r="J37" i="4"/>
  <c r="U39" i="4"/>
  <c r="T39" i="4"/>
  <c r="AC39" i="4"/>
  <c r="V37" i="4"/>
  <c r="O39" i="4"/>
  <c r="AB39" i="4"/>
  <c r="Y24" i="4"/>
  <c r="Y37" i="4"/>
  <c r="Y25" i="4"/>
  <c r="R25" i="4"/>
  <c r="R24" i="4"/>
  <c r="R37" i="4"/>
  <c r="M39" i="4"/>
  <c r="T24" i="4"/>
  <c r="T37" i="4"/>
  <c r="I24" i="4"/>
  <c r="W39" i="4"/>
  <c r="Z25" i="4"/>
  <c r="Z24" i="4"/>
  <c r="Z37" i="4"/>
  <c r="AA37" i="4"/>
  <c r="AA39" i="4"/>
  <c r="AA24" i="4"/>
  <c r="Y15" i="4"/>
  <c r="Y16" i="4"/>
  <c r="R15" i="4"/>
  <c r="R16" i="4"/>
  <c r="Q39" i="4"/>
  <c r="O25" i="4"/>
  <c r="O24" i="4"/>
  <c r="O37" i="4"/>
  <c r="Z15" i="4"/>
  <c r="Z16" i="4"/>
  <c r="AB24" i="4"/>
  <c r="AB37" i="4"/>
  <c r="O15" i="4"/>
  <c r="O16" i="4"/>
  <c r="Q25" i="4"/>
  <c r="Q24" i="4"/>
  <c r="Q37" i="4"/>
  <c r="I25" i="4"/>
  <c r="AC24" i="4"/>
  <c r="AC37" i="4"/>
  <c r="X37" i="4"/>
  <c r="W25" i="4"/>
  <c r="W24" i="4"/>
  <c r="W37" i="4"/>
  <c r="T25" i="4"/>
  <c r="S25" i="4"/>
  <c r="S24" i="4"/>
  <c r="S37" i="4"/>
  <c r="AC25" i="4"/>
  <c r="AC15" i="4"/>
  <c r="AC16" i="4"/>
  <c r="J24" i="4"/>
  <c r="J25" i="4"/>
  <c r="J39" i="4"/>
  <c r="X24" i="4"/>
  <c r="X15" i="4"/>
  <c r="X16" i="4"/>
  <c r="X25" i="4"/>
  <c r="X39" i="4"/>
  <c r="V39" i="4"/>
  <c r="V25" i="4"/>
  <c r="V24" i="4"/>
  <c r="K25" i="4"/>
  <c r="K24" i="4"/>
  <c r="L37" i="4"/>
  <c r="P37" i="4"/>
  <c r="M15" i="4"/>
  <c r="M16" i="4"/>
  <c r="M25" i="4"/>
  <c r="M24" i="4"/>
  <c r="M37" i="4"/>
  <c r="U25" i="4"/>
  <c r="U24" i="4"/>
  <c r="U37" i="4"/>
  <c r="N15" i="4"/>
  <c r="N16" i="4"/>
  <c r="N25" i="4"/>
  <c r="N24" i="4"/>
  <c r="N37" i="4"/>
  <c r="Q15" i="4"/>
  <c r="Q16" i="4"/>
  <c r="L39" i="4"/>
  <c r="L15" i="4"/>
  <c r="L16" i="4"/>
  <c r="L25" i="4"/>
  <c r="L24" i="4"/>
  <c r="I15" i="4"/>
  <c r="I16" i="4"/>
  <c r="J15" i="4"/>
  <c r="J16" i="4"/>
  <c r="K15" i="4"/>
  <c r="K16" i="4"/>
  <c r="P24" i="4"/>
  <c r="P25" i="4"/>
  <c r="P39" i="4"/>
  <c r="W15" i="4"/>
  <c r="W16" i="4"/>
  <c r="AB15" i="4"/>
  <c r="AB16" i="4"/>
  <c r="AB25" i="4"/>
  <c r="V15" i="4"/>
  <c r="V16" i="4"/>
  <c r="U15" i="4"/>
  <c r="U16" i="4"/>
  <c r="T15" i="4"/>
  <c r="T16" i="4"/>
  <c r="AD15" i="4"/>
  <c r="AD16" i="4"/>
  <c r="AD25" i="4"/>
  <c r="AD24" i="4"/>
  <c r="AD37" i="4"/>
  <c r="AA25" i="4"/>
  <c r="AA16" i="4"/>
  <c r="AA15" i="4"/>
  <c r="P15" i="4"/>
  <c r="P16" i="4"/>
  <c r="S15" i="4"/>
  <c r="S16" i="4"/>
</calcChain>
</file>

<file path=xl/comments1.xml><?xml version="1.0" encoding="utf-8"?>
<comments xmlns="http://schemas.openxmlformats.org/spreadsheetml/2006/main">
  <authors>
    <author>Dante</author>
  </authors>
  <commentList>
    <comment ref="E50" authorId="0">
      <text>
        <r>
          <rPr>
            <sz val="9"/>
            <color indexed="81"/>
            <rFont val="Tahoma"/>
            <family val="2"/>
          </rPr>
          <t xml:space="preserve">This university was first established as a University Institute and obtained full recognition by the Secretary of University Policies before changing its denomination to university.
</t>
        </r>
      </text>
    </comment>
  </commentList>
</comments>
</file>

<file path=xl/sharedStrings.xml><?xml version="1.0" encoding="utf-8"?>
<sst xmlns="http://schemas.openxmlformats.org/spreadsheetml/2006/main" count="383" uniqueCount="229">
  <si>
    <t>1. Agriculture</t>
  </si>
  <si>
    <t>2. Art &amp; Architecture</t>
  </si>
  <si>
    <t>3. Natural Sciences</t>
  </si>
  <si>
    <t>4. Social Sciences</t>
  </si>
  <si>
    <t>5. Law</t>
  </si>
  <si>
    <t>6. Humanities</t>
  </si>
  <si>
    <t>7. Education</t>
  </si>
  <si>
    <t>8. Technology</t>
  </si>
  <si>
    <t>9. Health</t>
  </si>
  <si>
    <t>10. Administration</t>
  </si>
  <si>
    <t>ca_1</t>
  </si>
  <si>
    <t>ca_2</t>
  </si>
  <si>
    <t>ca_3</t>
  </si>
  <si>
    <t>Variable</t>
  </si>
  <si>
    <t>t_1</t>
  </si>
  <si>
    <t>t_2</t>
  </si>
  <si>
    <t>Nº</t>
  </si>
  <si>
    <t>s_1</t>
  </si>
  <si>
    <t>s_2</t>
  </si>
  <si>
    <t>g_1</t>
  </si>
  <si>
    <t>g_2</t>
  </si>
  <si>
    <t>es_1</t>
  </si>
  <si>
    <t>es_2</t>
  </si>
  <si>
    <t>r_1</t>
  </si>
  <si>
    <t>r_2</t>
  </si>
  <si>
    <t>a_1</t>
  </si>
  <si>
    <t>a_2</t>
  </si>
  <si>
    <t>a_3</t>
  </si>
  <si>
    <t>a_4</t>
  </si>
  <si>
    <t>a_5</t>
  </si>
  <si>
    <t>a_6</t>
  </si>
  <si>
    <t>a_7</t>
  </si>
  <si>
    <t>a_8</t>
  </si>
  <si>
    <t>a_9</t>
  </si>
  <si>
    <t>a_10</t>
  </si>
  <si>
    <t>p_1</t>
  </si>
  <si>
    <t>p_2</t>
  </si>
  <si>
    <t>ed_1</t>
  </si>
  <si>
    <t>ed_2</t>
  </si>
  <si>
    <t>g_3</t>
  </si>
  <si>
    <t>g_4</t>
  </si>
  <si>
    <t>f_1</t>
  </si>
  <si>
    <t>f_2</t>
  </si>
  <si>
    <t>f_3</t>
  </si>
  <si>
    <t>f_4</t>
  </si>
  <si>
    <t>f_5</t>
  </si>
  <si>
    <t>f_6</t>
  </si>
  <si>
    <t>I.Institutions</t>
  </si>
  <si>
    <t>I.1. Number of institutions</t>
  </si>
  <si>
    <t>II.Enrollments</t>
  </si>
  <si>
    <t>II.1. Enrollments by type of institution</t>
  </si>
  <si>
    <t>II.2. Enrollments by gender</t>
  </si>
  <si>
    <t>II.3. Enrollments by geographical distribution</t>
  </si>
  <si>
    <t>II.4. Enrollments by time status of students</t>
  </si>
  <si>
    <t>II.5. Enrollments by type of program (onsite/distance)</t>
  </si>
  <si>
    <t>II.7. Enrollments by level of program (undergraduate/graduate)</t>
  </si>
  <si>
    <t>III. Faculty</t>
  </si>
  <si>
    <t>III.1. Faculty by type of institution</t>
  </si>
  <si>
    <t>III.2. Faculty by time status</t>
  </si>
  <si>
    <t>III.3. Faculty by highest degree earned</t>
  </si>
  <si>
    <t>English</t>
  </si>
  <si>
    <t>Category</t>
  </si>
  <si>
    <t>A. Private Institutions</t>
  </si>
  <si>
    <t>B. Public Institutions</t>
  </si>
  <si>
    <t>Type of institution</t>
  </si>
  <si>
    <t>1. Universities</t>
  </si>
  <si>
    <t>2. Non-university postsecondary</t>
  </si>
  <si>
    <t>Level</t>
  </si>
  <si>
    <t>1. Undergraduate</t>
  </si>
  <si>
    <t>2. Graduate</t>
  </si>
  <si>
    <t>Geographical</t>
  </si>
  <si>
    <t>1. Capital city</t>
  </si>
  <si>
    <t>2. Non capital city</t>
  </si>
  <si>
    <t>Gender</t>
  </si>
  <si>
    <t>1. Male</t>
  </si>
  <si>
    <t>2. Female</t>
  </si>
  <si>
    <t>Time status</t>
  </si>
  <si>
    <t>1. Full time</t>
  </si>
  <si>
    <t>2. Part time</t>
  </si>
  <si>
    <t>Type of program</t>
  </si>
  <si>
    <t>1. Onsite</t>
  </si>
  <si>
    <t>2. Distance learning</t>
  </si>
  <si>
    <t>Academic degree</t>
  </si>
  <si>
    <t>1. Ph.D.</t>
  </si>
  <si>
    <t>2. Master</t>
  </si>
  <si>
    <t>Revenue</t>
  </si>
  <si>
    <t>2.1. Tuition and fees</t>
  </si>
  <si>
    <t>2.2. Contracts</t>
  </si>
  <si>
    <t>2.3. Gifts</t>
  </si>
  <si>
    <t>2.4. Other</t>
  </si>
  <si>
    <t>Fields of study</t>
  </si>
  <si>
    <t>II.6. Enrollments by field of study</t>
  </si>
  <si>
    <t>Faculty status</t>
  </si>
  <si>
    <t>Notes</t>
  </si>
  <si>
    <t>Number of private institutions/Total number of institutions</t>
  </si>
  <si>
    <t>Number of private universities/Total number private institutions</t>
  </si>
  <si>
    <t>Notes about data presented above:</t>
  </si>
  <si>
    <t>Nºnote</t>
  </si>
  <si>
    <t>Explanation</t>
  </si>
  <si>
    <t>Name of source</t>
  </si>
  <si>
    <t>Description of source and URL address</t>
  </si>
  <si>
    <t>Sponsor of site</t>
  </si>
  <si>
    <t>Period of updating</t>
  </si>
  <si>
    <t>Private enrollments/Total enrollments</t>
  </si>
  <si>
    <t>Enrollments in private universities/Total private enrollments</t>
  </si>
  <si>
    <t>Enrollments in private universities/Total university enrollments</t>
  </si>
  <si>
    <t>Female enrollments/Total enrollments</t>
  </si>
  <si>
    <t>Female enrollments in private institutions/Total enrollments in private institutions</t>
  </si>
  <si>
    <t>Female enrollments in public institutions/Total enrollments in public institutions</t>
  </si>
  <si>
    <t>ge_1</t>
  </si>
  <si>
    <t>ge_2</t>
  </si>
  <si>
    <t>Total enrollments in capital city/Total enrollments</t>
  </si>
  <si>
    <t>Private enrollments in capital city/Total private enrollments</t>
  </si>
  <si>
    <t>Public enrollments in capital city/Total public enrollments</t>
  </si>
  <si>
    <t>Full time enrollments/Total enrollments</t>
  </si>
  <si>
    <t>Private full time enrollments/Total private enrollments</t>
  </si>
  <si>
    <t>Public full time enrollments/Total public enrollments</t>
  </si>
  <si>
    <t>Total onsite enrollments/Total enrollments</t>
  </si>
  <si>
    <t>Private onsite enrollments/Total private enrollments</t>
  </si>
  <si>
    <t>Public onsite enrollments/Total public enrollments</t>
  </si>
  <si>
    <t>Total enrollment in "hard" sciences/Total enrollments</t>
  </si>
  <si>
    <t>Private enrollments in "hard" sciences/Total private enrollments</t>
  </si>
  <si>
    <t>Public enrollments in "hard" sciences/Total public enrollments</t>
  </si>
  <si>
    <t>2.1 Doctoral</t>
  </si>
  <si>
    <t>2.2 Master</t>
  </si>
  <si>
    <t>Total undergraduate enrollments/Total enrollments</t>
  </si>
  <si>
    <t>Private undergraduate enrollments/Total private enrollments</t>
  </si>
  <si>
    <t>Public undergraduate enrollments/Total public enrollments</t>
  </si>
  <si>
    <t>Faculty in public universities/Total faculty in public institutions</t>
  </si>
  <si>
    <t>Full time faculty in public institutions/Total faculty in public institutions</t>
  </si>
  <si>
    <t>Faculty with graduate degrees/Total faculty</t>
  </si>
  <si>
    <t>Faculty with graduate degrees in private institutions/Total faculty in private institutions</t>
  </si>
  <si>
    <t>Faculty with graduate degrees in public institutions/Total faculty in public institutions</t>
  </si>
  <si>
    <t>Revenues of private institutions/Total revenues</t>
  </si>
  <si>
    <t>Total private revenues in private institutions/Total revenues in private institutions</t>
  </si>
  <si>
    <t>Total private revenues in public institutions/Total revenues in public institutions</t>
  </si>
  <si>
    <t>Name of institution</t>
  </si>
  <si>
    <t>IV. Institutional funding</t>
  </si>
  <si>
    <t>IV.1. Budgetary revenues by source</t>
  </si>
  <si>
    <t>Ratios:</t>
  </si>
  <si>
    <t>3. First college degree</t>
  </si>
  <si>
    <t>4. Less than first college degree</t>
  </si>
  <si>
    <t xml:space="preserve">C.Total (private and public) </t>
  </si>
  <si>
    <t>1. Public funding</t>
  </si>
  <si>
    <t>2. Private funding</t>
  </si>
  <si>
    <t>1.1. Appropriations</t>
  </si>
  <si>
    <t>1.2. Contracts and services</t>
  </si>
  <si>
    <t>-</t>
  </si>
  <si>
    <t>WEB</t>
  </si>
  <si>
    <t>Professional institutes</t>
  </si>
  <si>
    <t>Universities</t>
  </si>
  <si>
    <t>General programmes</t>
  </si>
  <si>
    <t>01 Basic programmes</t>
  </si>
  <si>
    <t>Educaction</t>
  </si>
  <si>
    <t>141 Teacher training</t>
  </si>
  <si>
    <t>142 Education science</t>
  </si>
  <si>
    <t>Humanities and Arts</t>
  </si>
  <si>
    <t xml:space="preserve">21 Arts </t>
  </si>
  <si>
    <t>22 Humanities</t>
  </si>
  <si>
    <t>Social Sciences, Business and Law</t>
  </si>
  <si>
    <t>31 Social and Behavioural science</t>
  </si>
  <si>
    <t>32 Journalism and information</t>
  </si>
  <si>
    <t>34 Business and administration</t>
  </si>
  <si>
    <t>38 Law</t>
  </si>
  <si>
    <t>Science</t>
  </si>
  <si>
    <t>42 Life sciences</t>
  </si>
  <si>
    <t>44 Physical sciences</t>
  </si>
  <si>
    <t>46 Mathematics and statistics</t>
  </si>
  <si>
    <t>48 Computing</t>
  </si>
  <si>
    <t>Engineering, Manufacturing and Construction</t>
  </si>
  <si>
    <t>52 Engineering and engineering trades</t>
  </si>
  <si>
    <t>54 Manufacturing and processing</t>
  </si>
  <si>
    <t>58 Architecture and building</t>
  </si>
  <si>
    <t>Agriculture</t>
  </si>
  <si>
    <t>62 Agriculture, forestry and fishery</t>
  </si>
  <si>
    <t>64 Veterinary</t>
  </si>
  <si>
    <t>Health ands Welfare</t>
  </si>
  <si>
    <t>72 Health</t>
  </si>
  <si>
    <t>76 Social service</t>
  </si>
  <si>
    <t>Services</t>
  </si>
  <si>
    <t>81 Personal services</t>
  </si>
  <si>
    <t>84 Transport service</t>
  </si>
  <si>
    <t>85 Environmental protection</t>
  </si>
  <si>
    <t>86 Security service</t>
  </si>
  <si>
    <t>Not konwn or unspecified</t>
  </si>
  <si>
    <t>99 Not known or unspecified</t>
  </si>
  <si>
    <t>V. Internet Sources</t>
  </si>
  <si>
    <t>VI List of private institutions</t>
  </si>
  <si>
    <t>Number of private universities/Total number of universities</t>
  </si>
  <si>
    <t>List of private institutions, as of 2011</t>
  </si>
  <si>
    <t>University Institutes</t>
  </si>
  <si>
    <t>Teacher training institutes</t>
  </si>
  <si>
    <t>Institutes</t>
  </si>
  <si>
    <t>1.3. Other sources</t>
  </si>
  <si>
    <t>Year of establishment</t>
  </si>
  <si>
    <t>Year of official recognition</t>
  </si>
  <si>
    <t>Legal status</t>
  </si>
  <si>
    <t>2.3. Specialization</t>
  </si>
  <si>
    <t>Health and Welfare</t>
  </si>
  <si>
    <t xml:space="preserve">The College of Management - Academic Studies </t>
  </si>
  <si>
    <t>The Center of Optometric Studies</t>
  </si>
  <si>
    <t>SADNA, College of Architecture &amp; Design, Tel Aviv</t>
  </si>
  <si>
    <t>The Israeli Academic School of Insurance</t>
  </si>
  <si>
    <t>Netanya Academic College</t>
  </si>
  <si>
    <t>The Interdisciplinary Center</t>
  </si>
  <si>
    <t>Sha'arei Mishpaht - The College of Legal Studies</t>
  </si>
  <si>
    <t>Academic Center of Law and Business</t>
  </si>
  <si>
    <t>The Israeli Center for Academic Studies</t>
  </si>
  <si>
    <t>Lender Institute</t>
  </si>
  <si>
    <t>Peres Academic Center</t>
  </si>
  <si>
    <t>The Center for Academic Studies</t>
  </si>
  <si>
    <t xml:space="preserve">Hermelin College of Engineering </t>
  </si>
  <si>
    <t>Carmel Academic Center</t>
  </si>
  <si>
    <t xml:space="preserve">Israel Academic College </t>
  </si>
  <si>
    <t>Nazareth Academic Institute</t>
  </si>
  <si>
    <t>Dan Academic Center</t>
  </si>
  <si>
    <t>Art Social Academic</t>
  </si>
  <si>
    <t>Shalem College</t>
  </si>
  <si>
    <t>Data  source- Central Bureau of Statistics- CBS</t>
  </si>
  <si>
    <t>Israel CHE</t>
  </si>
  <si>
    <t>Israel CBS</t>
  </si>
  <si>
    <t>http://lang.che.org.il/en/?page_id=3974</t>
  </si>
  <si>
    <t>http://www.cbs.gov.il/reader/?MIval=cw_usr_view_Folder&amp;ID=141</t>
  </si>
  <si>
    <t>All H E institutions are regulated by the Israeli  Council for Higher Education-CHE</t>
  </si>
  <si>
    <t>Comment 1: Number of institutions were reduced by 2016</t>
  </si>
  <si>
    <t>Comment 2: Official internet sites are available at CHE web site</t>
  </si>
  <si>
    <t>Private Higher Education in Israel (Data Tables)</t>
  </si>
  <si>
    <t>The Counsil for Higher Education. Planning and Budgeting Committee</t>
  </si>
  <si>
    <t>Central Bureau of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</si>
</sst>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 * #,##0.00_ ;_ * \-#,##0.00_ ;_ * &quot;-&quot;??_ ;_ @_ "/>
    <numFmt numFmtId="165" formatCode="0.0%"/>
    <numFmt numFmtId="166" formatCode="#.00"/>
    <numFmt numFmtId="167" formatCode="#."/>
  </numFmts>
  <fonts count="49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u/>
      <sz val="10"/>
      <color indexed="12"/>
      <name val="Arial"/>
      <family val="2"/>
    </font>
    <font>
      <sz val="8"/>
      <color indexed="9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i/>
      <sz val="8"/>
      <name val="Verdana"/>
      <family val="2"/>
    </font>
    <font>
      <b/>
      <sz val="12"/>
      <color indexed="8"/>
      <name val="Verdana"/>
      <family val="2"/>
    </font>
    <font>
      <b/>
      <sz val="12"/>
      <name val="Verdana"/>
      <family val="2"/>
    </font>
    <font>
      <sz val="8"/>
      <color indexed="12"/>
      <name val="Arial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u/>
      <sz val="8"/>
      <name val="Verdana"/>
      <family val="2"/>
    </font>
    <font>
      <sz val="8"/>
      <color indexed="12"/>
      <name val="Verdana"/>
      <family val="2"/>
    </font>
    <font>
      <vertAlign val="superscript"/>
      <sz val="8"/>
      <name val="Verdana"/>
      <family val="2"/>
    </font>
    <font>
      <sz val="7"/>
      <name val="Verdana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9"/>
      <name val="Verdana"/>
      <family val="2"/>
    </font>
    <font>
      <vertAlign val="superscript"/>
      <sz val="10"/>
      <name val="Verdana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vertAlign val="superscript"/>
      <sz val="11"/>
      <name val="Verdana"/>
      <family val="2"/>
    </font>
    <font>
      <u/>
      <sz val="10"/>
      <color indexed="9"/>
      <name val="Arial"/>
      <family val="2"/>
    </font>
    <font>
      <sz val="10"/>
      <color indexed="9"/>
      <name val="Verdana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b/>
      <sz val="8"/>
      <color rgb="FF372DFB"/>
      <name val="Arial"/>
      <family val="2"/>
    </font>
    <font>
      <sz val="12"/>
      <name val="Courier"/>
      <charset val="177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8.5"/>
      <color indexed="8"/>
      <name val="Times New Roman"/>
      <family val="1"/>
      <charset val="177"/>
    </font>
    <font>
      <sz val="8.5"/>
      <name val="Times New Roman"/>
      <family val="1"/>
      <charset val="177"/>
    </font>
    <font>
      <sz val="1"/>
      <color indexed="8"/>
      <name val="Courier"/>
      <family val="3"/>
      <charset val="177"/>
    </font>
    <font>
      <b/>
      <sz val="1"/>
      <color indexed="8"/>
      <name val="Courier"/>
      <family val="3"/>
      <charset val="177"/>
    </font>
    <font>
      <sz val="11"/>
      <color theme="1"/>
      <name val="Calibri"/>
      <family val="2"/>
      <charset val="177"/>
      <scheme val="minor"/>
    </font>
    <font>
      <sz val="10"/>
      <name val="Arial"/>
      <charset val="177"/>
    </font>
    <font>
      <sz val="10"/>
      <color theme="3" tint="0.39997558519241921"/>
      <name val="Arial"/>
      <family val="2"/>
    </font>
    <font>
      <sz val="8"/>
      <name val="Verdana"/>
      <family val="2"/>
      <charset val="177"/>
    </font>
    <font>
      <u/>
      <sz val="8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54"/>
      </left>
      <right/>
      <top style="thin">
        <color indexed="54"/>
      </top>
      <bottom style="medium">
        <color indexed="64"/>
      </bottom>
      <diagonal/>
    </border>
    <border>
      <left/>
      <right/>
      <top style="thin">
        <color indexed="54"/>
      </top>
      <bottom style="medium">
        <color indexed="64"/>
      </bottom>
      <diagonal/>
    </border>
    <border>
      <left/>
      <right style="thin">
        <color indexed="54"/>
      </right>
      <top style="thin">
        <color indexed="54"/>
      </top>
      <bottom style="medium">
        <color indexed="64"/>
      </bottom>
      <diagonal/>
    </border>
    <border>
      <left/>
      <right style="thin">
        <color indexed="54"/>
      </right>
      <top/>
      <bottom style="thin">
        <color indexed="64"/>
      </bottom>
      <diagonal/>
    </border>
    <border>
      <left/>
      <right style="thin">
        <color indexed="54"/>
      </right>
      <top style="thin">
        <color indexed="64"/>
      </top>
      <bottom style="thin">
        <color indexed="64"/>
      </bottom>
      <diagonal/>
    </border>
    <border>
      <left/>
      <right style="thin">
        <color indexed="5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 style="thin">
        <color indexed="64"/>
      </bottom>
      <diagonal/>
    </border>
    <border>
      <left style="thin">
        <color indexed="54"/>
      </left>
      <right/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hair">
        <color indexed="54"/>
      </top>
      <bottom style="hair">
        <color indexed="54"/>
      </bottom>
      <diagonal/>
    </border>
    <border>
      <left/>
      <right/>
      <top style="hair">
        <color indexed="54"/>
      </top>
      <bottom style="hair">
        <color indexed="54"/>
      </bottom>
      <diagonal/>
    </border>
    <border>
      <left/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/>
      <top style="hair">
        <color indexed="54"/>
      </top>
      <bottom style="thin">
        <color indexed="54"/>
      </bottom>
      <diagonal/>
    </border>
    <border>
      <left/>
      <right/>
      <top style="hair">
        <color indexed="54"/>
      </top>
      <bottom style="thin">
        <color indexed="54"/>
      </bottom>
      <diagonal/>
    </border>
    <border>
      <left/>
      <right style="thin">
        <color indexed="54"/>
      </right>
      <top style="hair">
        <color indexed="54"/>
      </top>
      <bottom style="thin">
        <color indexed="54"/>
      </bottom>
      <diagonal/>
    </border>
    <border>
      <left style="thin">
        <color indexed="54"/>
      </left>
      <right/>
      <top/>
      <bottom style="hair">
        <color indexed="54"/>
      </bottom>
      <diagonal/>
    </border>
    <border>
      <left/>
      <right/>
      <top/>
      <bottom style="hair">
        <color indexed="54"/>
      </bottom>
      <diagonal/>
    </border>
    <border>
      <left/>
      <right style="thin">
        <color indexed="54"/>
      </right>
      <top/>
      <bottom style="hair">
        <color indexed="5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4"/>
      </right>
      <top style="thin">
        <color indexed="5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/>
      <bottom/>
      <diagonal/>
    </border>
    <border>
      <left/>
      <right style="thin">
        <color indexed="5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 style="thin">
        <color indexed="54"/>
      </right>
      <top/>
      <bottom style="thin">
        <color indexed="54"/>
      </bottom>
      <diagonal/>
    </border>
    <border>
      <left/>
      <right style="hair">
        <color indexed="64"/>
      </right>
      <top style="hair">
        <color indexed="6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 style="thin">
        <color indexed="54"/>
      </right>
      <top style="hair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 style="hair">
        <color indexed="54"/>
      </bottom>
      <diagonal/>
    </border>
    <border>
      <left/>
      <right/>
      <top style="thin">
        <color indexed="54"/>
      </top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n">
        <color indexed="54"/>
      </bottom>
      <diagonal/>
    </border>
    <border>
      <left/>
      <right style="thin">
        <color indexed="54"/>
      </right>
      <top style="hair">
        <color indexed="64"/>
      </top>
      <bottom/>
      <diagonal/>
    </border>
    <border>
      <left/>
      <right style="thin">
        <color indexed="54"/>
      </right>
      <top style="hair">
        <color indexed="64"/>
      </top>
      <bottom style="thin">
        <color indexed="54"/>
      </bottom>
      <diagonal/>
    </border>
    <border>
      <left/>
      <right style="thin">
        <color indexed="54"/>
      </right>
      <top/>
      <bottom style="hair">
        <color indexed="64"/>
      </bottom>
      <diagonal/>
    </border>
    <border>
      <left style="thin">
        <color indexed="54"/>
      </left>
      <right/>
      <top/>
      <bottom style="medium">
        <color indexed="64"/>
      </bottom>
      <diagonal/>
    </border>
    <border>
      <left style="thin">
        <color indexed="54"/>
      </left>
      <right style="hair">
        <color indexed="54"/>
      </right>
      <top style="thin">
        <color indexed="6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thin">
        <color indexed="6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5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5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54"/>
      </right>
      <top style="hair">
        <color indexed="64"/>
      </top>
      <bottom style="thin">
        <color indexed="64"/>
      </bottom>
      <diagonal/>
    </border>
    <border>
      <left/>
      <right style="hair">
        <color indexed="54"/>
      </right>
      <top/>
      <bottom style="hair">
        <color indexed="54"/>
      </bottom>
      <diagonal/>
    </border>
    <border>
      <left/>
      <right style="hair">
        <color indexed="54"/>
      </right>
      <top style="hair">
        <color indexed="54"/>
      </top>
      <bottom style="thin">
        <color indexed="5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5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5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54"/>
      </right>
      <top style="thin">
        <color indexed="64"/>
      </top>
      <bottom/>
      <diagonal/>
    </border>
    <border>
      <left style="hair">
        <color indexed="64"/>
      </left>
      <right style="thin">
        <color indexed="5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5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54"/>
      </top>
      <bottom style="hair">
        <color indexed="64"/>
      </bottom>
      <diagonal/>
    </border>
    <border>
      <left/>
      <right style="thin">
        <color indexed="54"/>
      </right>
      <top style="thin">
        <color indexed="54"/>
      </top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/>
      <bottom/>
      <diagonal/>
    </border>
    <border>
      <left style="thin">
        <color indexed="54"/>
      </left>
      <right style="thin">
        <color indexed="54"/>
      </right>
      <top style="thin">
        <color indexed="6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/>
      <bottom style="thin">
        <color indexed="6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/>
      <right style="thin">
        <color indexed="5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54"/>
      </left>
      <right style="hair">
        <color indexed="64"/>
      </right>
      <top style="thin">
        <color indexed="64"/>
      </top>
      <bottom/>
      <diagonal/>
    </border>
    <border>
      <left style="thin">
        <color indexed="54"/>
      </left>
      <right style="hair">
        <color indexed="64"/>
      </right>
      <top style="thin">
        <color indexed="54"/>
      </top>
      <bottom style="hair">
        <color indexed="64"/>
      </bottom>
      <diagonal/>
    </border>
    <border>
      <left style="thin">
        <color indexed="54"/>
      </left>
      <right style="hair">
        <color indexed="64"/>
      </right>
      <top/>
      <bottom style="hair">
        <color indexed="64"/>
      </bottom>
      <diagonal/>
    </border>
    <border>
      <left style="thin">
        <color indexed="5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hair">
        <color indexed="64"/>
      </right>
      <top style="hair">
        <color indexed="64"/>
      </top>
      <bottom style="thin">
        <color indexed="54"/>
      </bottom>
      <diagonal/>
    </border>
    <border>
      <left style="thin">
        <color indexed="54"/>
      </left>
      <right style="hair">
        <color indexed="64"/>
      </right>
      <top style="hair">
        <color indexed="64"/>
      </top>
      <bottom/>
      <diagonal/>
    </border>
    <border>
      <left style="hair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5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54"/>
      </bottom>
      <diagonal/>
    </border>
    <border>
      <left style="hair">
        <color indexed="64"/>
      </left>
      <right style="thin">
        <color indexed="54"/>
      </right>
      <top style="hair">
        <color indexed="64"/>
      </top>
      <bottom style="thin">
        <color indexed="54"/>
      </bottom>
      <diagonal/>
    </border>
    <border>
      <left/>
      <right style="thin">
        <color indexed="54"/>
      </right>
      <top style="thin">
        <color indexed="64"/>
      </top>
      <bottom style="hair">
        <color indexed="64"/>
      </bottom>
      <diagonal/>
    </border>
    <border>
      <left style="thin">
        <color indexed="54"/>
      </left>
      <right style="thin">
        <color indexed="5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54"/>
      </right>
      <top/>
      <bottom style="medium">
        <color indexed="64"/>
      </bottom>
      <diagonal/>
    </border>
    <border>
      <left style="thin">
        <color indexed="64"/>
      </left>
      <right style="thin">
        <color indexed="54"/>
      </right>
      <top style="thin">
        <color indexed="64"/>
      </top>
      <bottom style="thin">
        <color indexed="64"/>
      </bottom>
      <diagonal/>
    </border>
    <border>
      <left style="hair">
        <color indexed="54"/>
      </left>
      <right style="thin">
        <color indexed="54"/>
      </right>
      <top style="thin">
        <color indexed="64"/>
      </top>
      <bottom style="hair">
        <color indexed="54"/>
      </bottom>
      <diagonal/>
    </border>
    <border>
      <left/>
      <right style="hair">
        <color indexed="54"/>
      </right>
      <top style="thin">
        <color indexed="64"/>
      </top>
      <bottom style="hair">
        <color indexed="54"/>
      </bottom>
      <diagonal/>
    </border>
    <border>
      <left/>
      <right style="hair">
        <color indexed="54"/>
      </right>
      <top style="hair">
        <color indexed="54"/>
      </top>
      <bottom style="hair">
        <color indexed="54"/>
      </bottom>
      <diagonal/>
    </border>
    <border>
      <left/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thin">
        <color indexed="5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54"/>
      </right>
      <top/>
      <bottom/>
      <diagonal/>
    </border>
    <border>
      <left style="thin">
        <color indexed="54"/>
      </left>
      <right style="hair">
        <color indexed="64"/>
      </right>
      <top style="thin">
        <color indexed="64"/>
      </top>
      <bottom style="hair">
        <color indexed="54"/>
      </bottom>
      <diagonal/>
    </border>
    <border>
      <left style="thin">
        <color indexed="54"/>
      </left>
      <right style="hair">
        <color indexed="64"/>
      </right>
      <top style="hair">
        <color indexed="54"/>
      </top>
      <bottom style="hair">
        <color indexed="64"/>
      </bottom>
      <diagonal/>
    </border>
    <border>
      <left style="thin">
        <color indexed="54"/>
      </left>
      <right style="hair">
        <color indexed="6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/>
      <top style="thin">
        <color indexed="54"/>
      </top>
      <bottom style="hair">
        <color indexed="54"/>
      </bottom>
      <diagonal/>
    </border>
    <border>
      <left/>
      <right/>
      <top style="thin">
        <color indexed="54"/>
      </top>
      <bottom style="hair">
        <color indexed="54"/>
      </bottom>
      <diagonal/>
    </border>
    <border>
      <left/>
      <right style="thin">
        <color indexed="54"/>
      </right>
      <top style="thin">
        <color indexed="54"/>
      </top>
      <bottom style="hair">
        <color indexed="5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36" fillId="0" borderId="0" applyFont="0"/>
    <xf numFmtId="167" fontId="37" fillId="0" borderId="0">
      <protection locked="0"/>
    </xf>
    <xf numFmtId="166" fontId="37" fillId="0" borderId="0">
      <protection locked="0"/>
    </xf>
    <xf numFmtId="167" fontId="38" fillId="0" borderId="0">
      <protection locked="0"/>
    </xf>
    <xf numFmtId="167" fontId="38" fillId="0" borderId="0">
      <protection locked="0"/>
    </xf>
    <xf numFmtId="0" fontId="39" fillId="0" borderId="0" applyFont="0"/>
    <xf numFmtId="167" fontId="37" fillId="0" borderId="121">
      <protection locked="0"/>
    </xf>
    <xf numFmtId="43" fontId="36" fillId="0" borderId="0" applyFont="0" applyFill="0" applyBorder="0" applyAlignment="0" applyProtection="0"/>
    <xf numFmtId="0" fontId="36" fillId="0" borderId="0"/>
    <xf numFmtId="167" fontId="42" fillId="0" borderId="0">
      <protection locked="0"/>
    </xf>
    <xf numFmtId="166" fontId="42" fillId="0" borderId="0">
      <protection locked="0"/>
    </xf>
    <xf numFmtId="167" fontId="43" fillId="0" borderId="0">
      <protection locked="0"/>
    </xf>
    <xf numFmtId="167" fontId="43" fillId="0" borderId="0">
      <protection locked="0"/>
    </xf>
    <xf numFmtId="167" fontId="42" fillId="0" borderId="121">
      <protection locked="0"/>
    </xf>
    <xf numFmtId="0" fontId="45" fillId="0" borderId="0"/>
    <xf numFmtId="164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39" fillId="0" borderId="0"/>
    <xf numFmtId="0" fontId="44" fillId="0" borderId="0"/>
    <xf numFmtId="9" fontId="44" fillId="0" borderId="0" applyFont="0" applyFill="0" applyBorder="0" applyAlignment="0" applyProtection="0"/>
    <xf numFmtId="43" fontId="36" fillId="0" borderId="0" applyFont="0" applyFill="0" applyBorder="0" applyAlignment="0" applyProtection="0"/>
  </cellStyleXfs>
  <cellXfs count="49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0" fillId="0" borderId="0" xfId="0" applyFont="1" applyFill="1"/>
    <xf numFmtId="0" fontId="2" fillId="3" borderId="3" xfId="0" applyFont="1" applyFill="1" applyBorder="1" applyAlignment="1">
      <alignment horizontal="center" vertical="top"/>
    </xf>
    <xf numFmtId="0" fontId="13" fillId="3" borderId="0" xfId="0" applyFont="1" applyFill="1" applyBorder="1"/>
    <xf numFmtId="0" fontId="6" fillId="0" borderId="0" xfId="1" applyFont="1" applyFill="1" applyAlignment="1" applyProtection="1">
      <alignment vertical="top"/>
    </xf>
    <xf numFmtId="0" fontId="6" fillId="0" borderId="0" xfId="1" applyAlignment="1" applyProtection="1">
      <alignment vertical="top" wrapText="1"/>
    </xf>
    <xf numFmtId="0" fontId="2" fillId="3" borderId="4" xfId="0" applyFont="1" applyFill="1" applyBorder="1" applyAlignment="1">
      <alignment horizontal="center" vertical="top"/>
    </xf>
    <xf numFmtId="0" fontId="9" fillId="0" borderId="0" xfId="0" applyFont="1"/>
    <xf numFmtId="0" fontId="6" fillId="0" borderId="0" xfId="1" applyFont="1" applyAlignment="1" applyProtection="1"/>
    <xf numFmtId="165" fontId="2" fillId="3" borderId="5" xfId="3" applyNumberFormat="1" applyFont="1" applyFill="1" applyBorder="1" applyAlignment="1">
      <alignment horizontal="center" vertical="top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165" fontId="2" fillId="3" borderId="11" xfId="3" applyNumberFormat="1" applyFont="1" applyFill="1" applyBorder="1" applyAlignment="1">
      <alignment horizontal="center" vertical="top"/>
    </xf>
    <xf numFmtId="0" fontId="7" fillId="4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15" fillId="5" borderId="12" xfId="0" applyFont="1" applyFill="1" applyBorder="1" applyAlignment="1">
      <alignment vertical="top"/>
    </xf>
    <xf numFmtId="0" fontId="7" fillId="5" borderId="13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vertical="top"/>
    </xf>
    <xf numFmtId="0" fontId="3" fillId="2" borderId="16" xfId="0" applyFont="1" applyFill="1" applyBorder="1" applyAlignment="1">
      <alignment vertical="top"/>
    </xf>
    <xf numFmtId="0" fontId="2" fillId="3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165" fontId="13" fillId="0" borderId="0" xfId="3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/>
    <xf numFmtId="0" fontId="13" fillId="3" borderId="0" xfId="0" applyFont="1" applyFill="1" applyBorder="1" applyAlignment="1">
      <alignment vertical="top"/>
    </xf>
    <xf numFmtId="0" fontId="13" fillId="3" borderId="17" xfId="0" applyFont="1" applyFill="1" applyBorder="1" applyAlignment="1">
      <alignment vertical="top"/>
    </xf>
    <xf numFmtId="0" fontId="2" fillId="0" borderId="18" xfId="0" applyFont="1" applyBorder="1" applyAlignment="1">
      <alignment vertical="top" wrapText="1"/>
    </xf>
    <xf numFmtId="165" fontId="13" fillId="3" borderId="18" xfId="3" applyNumberFormat="1" applyFont="1" applyFill="1" applyBorder="1" applyAlignment="1">
      <alignment horizontal="center" vertical="top"/>
    </xf>
    <xf numFmtId="165" fontId="13" fillId="3" borderId="19" xfId="3" applyNumberFormat="1" applyFont="1" applyFill="1" applyBorder="1" applyAlignment="1">
      <alignment horizontal="center" vertical="top"/>
    </xf>
    <xf numFmtId="0" fontId="2" fillId="0" borderId="18" xfId="0" applyFont="1" applyBorder="1" applyAlignment="1">
      <alignment horizontal="left" vertical="top" wrapText="1"/>
    </xf>
    <xf numFmtId="165" fontId="2" fillId="3" borderId="18" xfId="3" applyNumberFormat="1" applyFont="1" applyFill="1" applyBorder="1" applyAlignment="1">
      <alignment horizontal="center" vertical="top"/>
    </xf>
    <xf numFmtId="165" fontId="2" fillId="3" borderId="19" xfId="3" applyNumberFormat="1" applyFont="1" applyFill="1" applyBorder="1" applyAlignment="1">
      <alignment horizontal="center" vertical="top"/>
    </xf>
    <xf numFmtId="0" fontId="13" fillId="3" borderId="20" xfId="0" applyFont="1" applyFill="1" applyBorder="1" applyAlignment="1">
      <alignment vertical="top"/>
    </xf>
    <xf numFmtId="165" fontId="13" fillId="3" borderId="21" xfId="3" applyNumberFormat="1" applyFont="1" applyFill="1" applyBorder="1" applyAlignment="1">
      <alignment horizontal="center" vertical="top"/>
    </xf>
    <xf numFmtId="165" fontId="13" fillId="3" borderId="22" xfId="3" applyNumberFormat="1" applyFont="1" applyFill="1" applyBorder="1" applyAlignment="1">
      <alignment horizontal="center" vertical="top"/>
    </xf>
    <xf numFmtId="0" fontId="13" fillId="3" borderId="23" xfId="0" applyFont="1" applyFill="1" applyBorder="1" applyAlignment="1">
      <alignment vertical="top"/>
    </xf>
    <xf numFmtId="0" fontId="2" fillId="0" borderId="24" xfId="0" applyFont="1" applyBorder="1" applyAlignment="1">
      <alignment vertical="top" wrapText="1"/>
    </xf>
    <xf numFmtId="165" fontId="13" fillId="3" borderId="24" xfId="3" applyNumberFormat="1" applyFont="1" applyFill="1" applyBorder="1" applyAlignment="1">
      <alignment horizontal="center" vertical="top"/>
    </xf>
    <xf numFmtId="165" fontId="13" fillId="3" borderId="25" xfId="3" applyNumberFormat="1" applyFont="1" applyFill="1" applyBorder="1" applyAlignment="1">
      <alignment horizontal="center" vertical="top"/>
    </xf>
    <xf numFmtId="0" fontId="11" fillId="4" borderId="26" xfId="0" applyFont="1" applyFill="1" applyBorder="1"/>
    <xf numFmtId="0" fontId="11" fillId="4" borderId="27" xfId="0" applyFont="1" applyFill="1" applyBorder="1"/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6" fillId="5" borderId="12" xfId="0" applyFont="1" applyFill="1" applyBorder="1" applyAlignment="1">
      <alignment vertical="top"/>
    </xf>
    <xf numFmtId="0" fontId="2" fillId="5" borderId="13" xfId="0" applyFont="1" applyFill="1" applyBorder="1" applyAlignment="1">
      <alignment vertical="top"/>
    </xf>
    <xf numFmtId="0" fontId="2" fillId="5" borderId="13" xfId="0" applyFont="1" applyFill="1" applyBorder="1" applyAlignment="1">
      <alignment horizontal="center" vertical="top"/>
    </xf>
    <xf numFmtId="0" fontId="2" fillId="5" borderId="14" xfId="0" applyFont="1" applyFill="1" applyBorder="1" applyAlignment="1">
      <alignment horizontal="center" vertical="top"/>
    </xf>
    <xf numFmtId="0" fontId="11" fillId="4" borderId="28" xfId="0" applyFont="1" applyFill="1" applyBorder="1"/>
    <xf numFmtId="0" fontId="2" fillId="2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2" fillId="2" borderId="30" xfId="0" applyFont="1" applyFill="1" applyBorder="1" applyAlignment="1">
      <alignment vertical="top"/>
    </xf>
    <xf numFmtId="0" fontId="2" fillId="2" borderId="31" xfId="0" applyFont="1" applyFill="1" applyBorder="1" applyAlignment="1">
      <alignment horizontal="center" vertical="top"/>
    </xf>
    <xf numFmtId="0" fontId="2" fillId="2" borderId="32" xfId="0" applyFont="1" applyFill="1" applyBorder="1" applyAlignment="1">
      <alignment horizontal="center" vertical="top"/>
    </xf>
    <xf numFmtId="0" fontId="2" fillId="2" borderId="33" xfId="0" applyFont="1" applyFill="1" applyBorder="1" applyAlignment="1">
      <alignment vertical="top"/>
    </xf>
    <xf numFmtId="0" fontId="2" fillId="2" borderId="34" xfId="0" applyFont="1" applyFill="1" applyBorder="1" applyAlignment="1">
      <alignment vertical="top"/>
    </xf>
    <xf numFmtId="0" fontId="2" fillId="2" borderId="35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0" borderId="36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37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24" xfId="0" applyFont="1" applyBorder="1" applyAlignment="1">
      <alignment horizontal="center" vertical="top" wrapText="1"/>
    </xf>
    <xf numFmtId="0" fontId="7" fillId="4" borderId="39" xfId="0" applyFont="1" applyFill="1" applyBorder="1" applyAlignment="1">
      <alignment vertical="top"/>
    </xf>
    <xf numFmtId="0" fontId="7" fillId="4" borderId="39" xfId="0" applyFont="1" applyFill="1" applyBorder="1" applyAlignment="1">
      <alignment horizontal="center" vertical="top"/>
    </xf>
    <xf numFmtId="0" fontId="7" fillId="4" borderId="40" xfId="0" applyFont="1" applyFill="1" applyBorder="1" applyAlignment="1">
      <alignment horizontal="center" vertical="top"/>
    </xf>
    <xf numFmtId="0" fontId="7" fillId="4" borderId="41" xfId="0" applyFont="1" applyFill="1" applyBorder="1" applyAlignment="1">
      <alignment vertical="top"/>
    </xf>
    <xf numFmtId="0" fontId="7" fillId="4" borderId="33" xfId="0" applyFont="1" applyFill="1" applyBorder="1" applyAlignment="1">
      <alignment vertical="top" wrapText="1"/>
    </xf>
    <xf numFmtId="0" fontId="7" fillId="4" borderId="42" xfId="0" applyFont="1" applyFill="1" applyBorder="1" applyAlignment="1">
      <alignment vertical="top"/>
    </xf>
    <xf numFmtId="0" fontId="7" fillId="4" borderId="42" xfId="0" applyFont="1" applyFill="1" applyBorder="1" applyAlignment="1">
      <alignment horizontal="center" vertical="top"/>
    </xf>
    <xf numFmtId="0" fontId="7" fillId="4" borderId="3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2" xfId="0" applyFont="1" applyFill="1" applyBorder="1" applyAlignment="1">
      <alignment vertical="top"/>
    </xf>
    <xf numFmtId="1" fontId="8" fillId="3" borderId="0" xfId="2" applyNumberFormat="1" applyFont="1" applyFill="1" applyBorder="1" applyAlignment="1">
      <alignment horizontal="left"/>
    </xf>
    <xf numFmtId="0" fontId="2" fillId="0" borderId="2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2" borderId="43" xfId="0" applyFont="1" applyFill="1" applyBorder="1" applyAlignment="1">
      <alignment horizontal="center" vertical="top"/>
    </xf>
    <xf numFmtId="0" fontId="2" fillId="2" borderId="44" xfId="0" applyFont="1" applyFill="1" applyBorder="1" applyAlignment="1">
      <alignment horizontal="center" vertical="top"/>
    </xf>
    <xf numFmtId="0" fontId="12" fillId="4" borderId="12" xfId="0" applyFont="1" applyFill="1" applyBorder="1"/>
    <xf numFmtId="0" fontId="11" fillId="4" borderId="13" xfId="0" applyFont="1" applyFill="1" applyBorder="1"/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top"/>
    </xf>
    <xf numFmtId="0" fontId="2" fillId="3" borderId="46" xfId="0" applyFont="1" applyFill="1" applyBorder="1" applyAlignment="1">
      <alignment vertical="top"/>
    </xf>
    <xf numFmtId="0" fontId="2" fillId="2" borderId="0" xfId="0" applyFont="1" applyFill="1" applyBorder="1"/>
    <xf numFmtId="0" fontId="2" fillId="3" borderId="47" xfId="0" applyFont="1" applyFill="1" applyBorder="1" applyAlignment="1">
      <alignment horizontal="center" vertical="top"/>
    </xf>
    <xf numFmtId="0" fontId="2" fillId="3" borderId="48" xfId="0" applyFont="1" applyFill="1" applyBorder="1" applyAlignment="1">
      <alignment horizontal="center" vertical="top"/>
    </xf>
    <xf numFmtId="0" fontId="2" fillId="3" borderId="49" xfId="0" applyFont="1" applyFill="1" applyBorder="1" applyAlignment="1">
      <alignment horizontal="center" vertical="top"/>
    </xf>
    <xf numFmtId="0" fontId="2" fillId="3" borderId="50" xfId="0" applyFont="1" applyFill="1" applyBorder="1" applyAlignment="1">
      <alignment horizontal="center" vertical="top"/>
    </xf>
    <xf numFmtId="0" fontId="2" fillId="3" borderId="51" xfId="0" applyFont="1" applyFill="1" applyBorder="1" applyAlignment="1">
      <alignment horizontal="center" vertical="top"/>
    </xf>
    <xf numFmtId="0" fontId="2" fillId="3" borderId="52" xfId="0" applyFont="1" applyFill="1" applyBorder="1" applyAlignment="1">
      <alignment horizontal="center" vertical="top"/>
    </xf>
    <xf numFmtId="0" fontId="2" fillId="2" borderId="42" xfId="0" applyFont="1" applyFill="1" applyBorder="1"/>
    <xf numFmtId="0" fontId="18" fillId="4" borderId="53" xfId="0" applyFont="1" applyFill="1" applyBorder="1" applyAlignment="1">
      <alignment vertical="top" wrapText="1"/>
    </xf>
    <xf numFmtId="0" fontId="9" fillId="5" borderId="12" xfId="0" applyFont="1" applyFill="1" applyBorder="1"/>
    <xf numFmtId="0" fontId="0" fillId="5" borderId="14" xfId="0" applyFill="1" applyBorder="1"/>
    <xf numFmtId="3" fontId="2" fillId="3" borderId="4" xfId="0" applyNumberFormat="1" applyFont="1" applyFill="1" applyBorder="1" applyAlignment="1">
      <alignment horizontal="center" vertical="top"/>
    </xf>
    <xf numFmtId="3" fontId="2" fillId="3" borderId="43" xfId="0" applyNumberFormat="1" applyFont="1" applyFill="1" applyBorder="1" applyAlignment="1">
      <alignment horizontal="center" vertical="top"/>
    </xf>
    <xf numFmtId="3" fontId="2" fillId="3" borderId="3" xfId="0" applyNumberFormat="1" applyFont="1" applyFill="1" applyBorder="1" applyAlignment="1">
      <alignment horizontal="center" vertical="top"/>
    </xf>
    <xf numFmtId="3" fontId="2" fillId="3" borderId="54" xfId="0" applyNumberFormat="1" applyFont="1" applyFill="1" applyBorder="1" applyAlignment="1">
      <alignment horizontal="center" vertical="top"/>
    </xf>
    <xf numFmtId="3" fontId="2" fillId="3" borderId="55" xfId="0" applyNumberFormat="1" applyFont="1" applyFill="1" applyBorder="1" applyAlignment="1">
      <alignment horizontal="center" vertical="top"/>
    </xf>
    <xf numFmtId="3" fontId="2" fillId="3" borderId="32" xfId="0" applyNumberFormat="1" applyFont="1" applyFill="1" applyBorder="1" applyAlignment="1">
      <alignment horizontal="center" vertical="top"/>
    </xf>
    <xf numFmtId="3" fontId="2" fillId="3" borderId="56" xfId="0" applyNumberFormat="1" applyFont="1" applyFill="1" applyBorder="1" applyAlignment="1">
      <alignment horizontal="center" vertical="top"/>
    </xf>
    <xf numFmtId="3" fontId="2" fillId="3" borderId="57" xfId="0" applyNumberFormat="1" applyFont="1" applyFill="1" applyBorder="1" applyAlignment="1">
      <alignment horizontal="center" vertical="top"/>
    </xf>
    <xf numFmtId="3" fontId="2" fillId="3" borderId="58" xfId="0" applyNumberFormat="1" applyFont="1" applyFill="1" applyBorder="1" applyAlignment="1">
      <alignment horizontal="center" vertical="top"/>
    </xf>
    <xf numFmtId="3" fontId="2" fillId="3" borderId="59" xfId="0" applyNumberFormat="1" applyFont="1" applyFill="1" applyBorder="1" applyAlignment="1">
      <alignment horizontal="center" vertical="top"/>
    </xf>
    <xf numFmtId="3" fontId="2" fillId="3" borderId="60" xfId="0" applyNumberFormat="1" applyFont="1" applyFill="1" applyBorder="1" applyAlignment="1">
      <alignment horizontal="center" vertical="top"/>
    </xf>
    <xf numFmtId="3" fontId="2" fillId="2" borderId="10" xfId="0" applyNumberFormat="1" applyFont="1" applyFill="1" applyBorder="1" applyAlignment="1">
      <alignment horizontal="center" vertical="top"/>
    </xf>
    <xf numFmtId="3" fontId="2" fillId="2" borderId="61" xfId="0" applyNumberFormat="1" applyFont="1" applyFill="1" applyBorder="1" applyAlignment="1">
      <alignment horizontal="center" vertical="top"/>
    </xf>
    <xf numFmtId="3" fontId="2" fillId="2" borderId="62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center" vertical="top"/>
    </xf>
    <xf numFmtId="0" fontId="19" fillId="0" borderId="0" xfId="0" applyFont="1"/>
    <xf numFmtId="0" fontId="3" fillId="2" borderId="2" xfId="0" applyFont="1" applyFill="1" applyBorder="1" applyAlignment="1">
      <alignment vertical="top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10" xfId="0" applyNumberFormat="1" applyFont="1" applyFill="1" applyBorder="1" applyAlignment="1">
      <alignment horizontal="center" vertical="top"/>
    </xf>
    <xf numFmtId="3" fontId="3" fillId="2" borderId="9" xfId="0" applyNumberFormat="1" applyFont="1" applyFill="1" applyBorder="1" applyAlignment="1">
      <alignment horizontal="center" vertical="top"/>
    </xf>
    <xf numFmtId="0" fontId="13" fillId="2" borderId="23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vertical="top"/>
    </xf>
    <xf numFmtId="0" fontId="2" fillId="2" borderId="19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vertical="top"/>
    </xf>
    <xf numFmtId="0" fontId="2" fillId="2" borderId="22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vertical="top" wrapText="1"/>
    </xf>
    <xf numFmtId="0" fontId="2" fillId="2" borderId="18" xfId="0" applyFont="1" applyFill="1" applyBorder="1" applyAlignment="1">
      <alignment horizontal="left" vertical="top" wrapText="1"/>
    </xf>
    <xf numFmtId="0" fontId="13" fillId="2" borderId="29" xfId="0" applyFont="1" applyFill="1" applyBorder="1" applyAlignment="1">
      <alignment vertical="top"/>
    </xf>
    <xf numFmtId="0" fontId="2" fillId="2" borderId="11" xfId="0" applyFont="1" applyFill="1" applyBorder="1" applyAlignment="1">
      <alignment horizontal="left" vertical="top" wrapText="1"/>
    </xf>
    <xf numFmtId="0" fontId="13" fillId="2" borderId="33" xfId="0" applyFont="1" applyFill="1" applyBorder="1" applyAlignment="1">
      <alignment vertical="top"/>
    </xf>
    <xf numFmtId="0" fontId="2" fillId="2" borderId="44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vertical="top" wrapText="1"/>
    </xf>
    <xf numFmtId="0" fontId="11" fillId="4" borderId="14" xfId="0" applyFont="1" applyFill="1" applyBorder="1"/>
    <xf numFmtId="3" fontId="2" fillId="3" borderId="63" xfId="0" applyNumberFormat="1" applyFont="1" applyFill="1" applyBorder="1" applyAlignment="1">
      <alignment horizontal="center" vertical="top"/>
    </xf>
    <xf numFmtId="3" fontId="2" fillId="3" borderId="64" xfId="0" applyNumberFormat="1" applyFont="1" applyFill="1" applyBorder="1" applyAlignment="1">
      <alignment horizontal="center" vertical="top"/>
    </xf>
    <xf numFmtId="3" fontId="2" fillId="3" borderId="65" xfId="0" applyNumberFormat="1" applyFont="1" applyFill="1" applyBorder="1" applyAlignment="1">
      <alignment horizontal="center" vertical="top"/>
    </xf>
    <xf numFmtId="3" fontId="2" fillId="3" borderId="30" xfId="0" applyNumberFormat="1" applyFont="1" applyFill="1" applyBorder="1" applyAlignment="1">
      <alignment horizontal="center" vertical="top"/>
    </xf>
    <xf numFmtId="3" fontId="2" fillId="2" borderId="66" xfId="0" applyNumberFormat="1" applyFont="1" applyFill="1" applyBorder="1" applyAlignment="1">
      <alignment horizontal="center" vertical="top"/>
    </xf>
    <xf numFmtId="3" fontId="2" fillId="2" borderId="67" xfId="0" applyNumberFormat="1" applyFont="1" applyFill="1" applyBorder="1" applyAlignment="1">
      <alignment horizontal="center" vertical="top"/>
    </xf>
    <xf numFmtId="3" fontId="2" fillId="3" borderId="68" xfId="0" applyNumberFormat="1" applyFont="1" applyFill="1" applyBorder="1" applyAlignment="1">
      <alignment horizontal="center" vertical="top"/>
    </xf>
    <xf numFmtId="3" fontId="2" fillId="3" borderId="69" xfId="0" applyNumberFormat="1" applyFont="1" applyFill="1" applyBorder="1" applyAlignment="1">
      <alignment horizontal="center" vertical="top"/>
    </xf>
    <xf numFmtId="3" fontId="2" fillId="3" borderId="70" xfId="0" applyNumberFormat="1" applyFont="1" applyFill="1" applyBorder="1" applyAlignment="1">
      <alignment horizontal="center" vertical="top"/>
    </xf>
    <xf numFmtId="3" fontId="2" fillId="3" borderId="31" xfId="0" applyNumberFormat="1" applyFont="1" applyFill="1" applyBorder="1" applyAlignment="1">
      <alignment horizontal="center" vertical="top"/>
    </xf>
    <xf numFmtId="3" fontId="2" fillId="3" borderId="71" xfId="0" applyNumberFormat="1" applyFont="1" applyFill="1" applyBorder="1" applyAlignment="1">
      <alignment horizontal="center" vertical="top"/>
    </xf>
    <xf numFmtId="3" fontId="2" fillId="2" borderId="72" xfId="0" applyNumberFormat="1" applyFont="1" applyFill="1" applyBorder="1" applyAlignment="1">
      <alignment horizontal="center" vertical="top"/>
    </xf>
    <xf numFmtId="3" fontId="2" fillId="2" borderId="73" xfId="0" applyNumberFormat="1" applyFont="1" applyFill="1" applyBorder="1" applyAlignment="1">
      <alignment horizontal="center" vertical="top"/>
    </xf>
    <xf numFmtId="0" fontId="3" fillId="2" borderId="74" xfId="0" applyFont="1" applyFill="1" applyBorder="1" applyAlignment="1">
      <alignment vertical="top"/>
    </xf>
    <xf numFmtId="0" fontId="2" fillId="2" borderId="64" xfId="0" applyFont="1" applyFill="1" applyBorder="1" applyAlignment="1">
      <alignment vertical="top"/>
    </xf>
    <xf numFmtId="0" fontId="2" fillId="2" borderId="75" xfId="0" applyFont="1" applyFill="1" applyBorder="1" applyAlignment="1">
      <alignment horizontal="center" vertical="top"/>
    </xf>
    <xf numFmtId="0" fontId="2" fillId="2" borderId="64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vertical="top"/>
    </xf>
    <xf numFmtId="0" fontId="2" fillId="2" borderId="40" xfId="0" applyFont="1" applyFill="1" applyBorder="1" applyAlignment="1">
      <alignment vertical="top"/>
    </xf>
    <xf numFmtId="0" fontId="2" fillId="2" borderId="30" xfId="0" applyFont="1" applyFill="1" applyBorder="1" applyAlignment="1">
      <alignment horizontal="left" vertical="top" indent="1"/>
    </xf>
    <xf numFmtId="0" fontId="2" fillId="2" borderId="76" xfId="0" applyFont="1" applyFill="1" applyBorder="1" applyAlignment="1">
      <alignment horizontal="center" vertical="top"/>
    </xf>
    <xf numFmtId="0" fontId="2" fillId="3" borderId="65" xfId="0" applyFont="1" applyFill="1" applyBorder="1" applyAlignment="1">
      <alignment horizontal="center" vertical="top"/>
    </xf>
    <xf numFmtId="0" fontId="2" fillId="3" borderId="69" xfId="0" applyFont="1" applyFill="1" applyBorder="1" applyAlignment="1">
      <alignment horizontal="center" vertical="top"/>
    </xf>
    <xf numFmtId="0" fontId="2" fillId="2" borderId="66" xfId="0" applyFont="1" applyFill="1" applyBorder="1" applyAlignment="1">
      <alignment horizontal="center" vertical="top"/>
    </xf>
    <xf numFmtId="0" fontId="2" fillId="2" borderId="67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indent="1"/>
    </xf>
    <xf numFmtId="0" fontId="2" fillId="2" borderId="78" xfId="0" applyFont="1" applyFill="1" applyBorder="1" applyAlignment="1">
      <alignment horizontal="center" vertical="top"/>
    </xf>
    <xf numFmtId="165" fontId="2" fillId="3" borderId="79" xfId="3" applyNumberFormat="1" applyFont="1" applyFill="1" applyBorder="1" applyAlignment="1">
      <alignment horizontal="center" vertical="top"/>
    </xf>
    <xf numFmtId="165" fontId="2" fillId="3" borderId="45" xfId="3" applyNumberFormat="1" applyFont="1" applyFill="1" applyBorder="1" applyAlignment="1">
      <alignment horizontal="center" vertical="top"/>
    </xf>
    <xf numFmtId="165" fontId="2" fillId="3" borderId="80" xfId="3" applyNumberFormat="1" applyFont="1" applyFill="1" applyBorder="1" applyAlignment="1">
      <alignment horizontal="center" vertical="top"/>
    </xf>
    <xf numFmtId="165" fontId="2" fillId="3" borderId="44" xfId="3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indent="1"/>
    </xf>
    <xf numFmtId="0" fontId="2" fillId="2" borderId="63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left" vertical="top" wrapText="1"/>
    </xf>
    <xf numFmtId="0" fontId="2" fillId="2" borderId="81" xfId="0" applyFont="1" applyFill="1" applyBorder="1" applyAlignment="1">
      <alignment horizontal="center" vertical="top"/>
    </xf>
    <xf numFmtId="0" fontId="2" fillId="3" borderId="82" xfId="0" applyFont="1" applyFill="1" applyBorder="1" applyAlignment="1">
      <alignment horizontal="center" vertical="top"/>
    </xf>
    <xf numFmtId="0" fontId="2" fillId="2" borderId="83" xfId="0" applyFont="1" applyFill="1" applyBorder="1" applyAlignment="1">
      <alignment horizontal="center" vertical="top"/>
    </xf>
    <xf numFmtId="0" fontId="2" fillId="2" borderId="84" xfId="0" applyFont="1" applyFill="1" applyBorder="1" applyAlignment="1">
      <alignment horizontal="center" vertical="top"/>
    </xf>
    <xf numFmtId="0" fontId="2" fillId="2" borderId="8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horizontal="center"/>
    </xf>
    <xf numFmtId="0" fontId="2" fillId="0" borderId="7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0" xfId="0" applyFont="1" applyBorder="1" applyAlignment="1">
      <alignment horizontal="center" vertical="top" wrapText="1"/>
    </xf>
    <xf numFmtId="0" fontId="11" fillId="4" borderId="85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86" xfId="0" applyFont="1" applyFill="1" applyBorder="1" applyAlignment="1">
      <alignment horizontal="center" vertical="top"/>
    </xf>
    <xf numFmtId="0" fontId="2" fillId="2" borderId="87" xfId="0" applyFont="1" applyFill="1" applyBorder="1" applyAlignment="1">
      <alignment horizontal="center" vertical="top"/>
    </xf>
    <xf numFmtId="0" fontId="14" fillId="0" borderId="24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2" borderId="78" xfId="0" applyFont="1" applyFill="1" applyBorder="1" applyAlignment="1">
      <alignment horizontal="center" vertical="top"/>
    </xf>
    <xf numFmtId="0" fontId="2" fillId="3" borderId="82" xfId="0" applyFont="1" applyFill="1" applyBorder="1" applyAlignment="1">
      <alignment horizontal="center"/>
    </xf>
    <xf numFmtId="0" fontId="3" fillId="2" borderId="8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left" vertical="top" indent="1"/>
    </xf>
    <xf numFmtId="0" fontId="2" fillId="2" borderId="58" xfId="0" applyFont="1" applyFill="1" applyBorder="1" applyAlignment="1">
      <alignment horizontal="center" vertical="top"/>
    </xf>
    <xf numFmtId="0" fontId="2" fillId="2" borderId="88" xfId="0" applyFont="1" applyFill="1" applyBorder="1" applyAlignment="1">
      <alignment horizontal="center" vertical="top"/>
    </xf>
    <xf numFmtId="0" fontId="2" fillId="0" borderId="38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indent="1"/>
    </xf>
    <xf numFmtId="3" fontId="2" fillId="2" borderId="63" xfId="0" applyNumberFormat="1" applyFont="1" applyFill="1" applyBorder="1" applyAlignment="1">
      <alignment horizontal="center" vertical="top"/>
    </xf>
    <xf numFmtId="0" fontId="20" fillId="2" borderId="29" xfId="0" applyFont="1" applyFill="1" applyBorder="1" applyAlignment="1">
      <alignment vertical="top"/>
    </xf>
    <xf numFmtId="0" fontId="20" fillId="2" borderId="0" xfId="0" applyFont="1" applyFill="1" applyBorder="1"/>
    <xf numFmtId="3" fontId="2" fillId="3" borderId="89" xfId="0" applyNumberFormat="1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2" fillId="2" borderId="7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90" xfId="0" applyFont="1" applyFill="1" applyBorder="1" applyAlignment="1">
      <alignment horizontal="center" vertical="top"/>
    </xf>
    <xf numFmtId="0" fontId="2" fillId="2" borderId="91" xfId="0" applyFont="1" applyFill="1" applyBorder="1" applyAlignment="1">
      <alignment horizontal="center" vertical="top"/>
    </xf>
    <xf numFmtId="0" fontId="2" fillId="2" borderId="92" xfId="0" applyFont="1" applyFill="1" applyBorder="1" applyAlignment="1">
      <alignment horizontal="center" vertical="top"/>
    </xf>
    <xf numFmtId="0" fontId="2" fillId="2" borderId="93" xfId="0" applyFont="1" applyFill="1" applyBorder="1" applyAlignment="1">
      <alignment horizontal="center" vertical="top"/>
    </xf>
    <xf numFmtId="0" fontId="2" fillId="2" borderId="94" xfId="0" applyFont="1" applyFill="1" applyBorder="1" applyAlignment="1">
      <alignment horizontal="center" vertical="top"/>
    </xf>
    <xf numFmtId="0" fontId="22" fillId="3" borderId="29" xfId="0" applyFont="1" applyFill="1" applyBorder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38" xfId="0" applyFont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/>
    </xf>
    <xf numFmtId="0" fontId="23" fillId="0" borderId="36" xfId="0" applyFont="1" applyBorder="1" applyAlignment="1">
      <alignment horizontal="center" vertical="top" wrapText="1"/>
    </xf>
    <xf numFmtId="0" fontId="23" fillId="0" borderId="37" xfId="0" applyFont="1" applyBorder="1" applyAlignment="1">
      <alignment horizontal="center" vertical="top" wrapText="1"/>
    </xf>
    <xf numFmtId="0" fontId="26" fillId="4" borderId="41" xfId="0" applyFont="1" applyFill="1" applyBorder="1" applyAlignment="1">
      <alignment vertical="top"/>
    </xf>
    <xf numFmtId="0" fontId="6" fillId="0" borderId="0" xfId="1" applyAlignment="1" applyProtection="1">
      <alignment vertical="top"/>
    </xf>
    <xf numFmtId="0" fontId="21" fillId="3" borderId="49" xfId="0" applyFont="1" applyFill="1" applyBorder="1" applyAlignment="1">
      <alignment horizontal="center" vertical="top"/>
    </xf>
    <xf numFmtId="0" fontId="21" fillId="3" borderId="50" xfId="0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center" vertical="top"/>
    </xf>
    <xf numFmtId="0" fontId="21" fillId="3" borderId="52" xfId="0" applyFont="1" applyFill="1" applyBorder="1" applyAlignment="1">
      <alignment horizontal="center" vertical="top"/>
    </xf>
    <xf numFmtId="0" fontId="21" fillId="3" borderId="95" xfId="0" applyFont="1" applyFill="1" applyBorder="1" applyAlignment="1">
      <alignment horizontal="center" vertical="top"/>
    </xf>
    <xf numFmtId="0" fontId="21" fillId="3" borderId="3" xfId="0" applyFont="1" applyFill="1" applyBorder="1" applyAlignment="1">
      <alignment horizontal="center" vertical="top"/>
    </xf>
    <xf numFmtId="0" fontId="21" fillId="3" borderId="54" xfId="0" applyFont="1" applyFill="1" applyBorder="1" applyAlignment="1">
      <alignment horizontal="center" vertical="top"/>
    </xf>
    <xf numFmtId="0" fontId="21" fillId="3" borderId="4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left" vertical="top"/>
    </xf>
    <xf numFmtId="0" fontId="22" fillId="3" borderId="16" xfId="0" applyFont="1" applyFill="1" applyBorder="1" applyAlignment="1">
      <alignment horizontal="left" vertical="top"/>
    </xf>
    <xf numFmtId="0" fontId="22" fillId="3" borderId="74" xfId="0" applyFont="1" applyFill="1" applyBorder="1" applyAlignment="1">
      <alignment horizontal="left" vertical="top"/>
    </xf>
    <xf numFmtId="0" fontId="22" fillId="3" borderId="41" xfId="0" applyFont="1" applyFill="1" applyBorder="1" applyAlignment="1">
      <alignment horizontal="left" vertical="top"/>
    </xf>
    <xf numFmtId="0" fontId="22" fillId="3" borderId="82" xfId="0" applyFont="1" applyFill="1" applyBorder="1" applyAlignment="1">
      <alignment horizontal="center" vertical="top"/>
    </xf>
    <xf numFmtId="0" fontId="22" fillId="2" borderId="78" xfId="0" applyFont="1" applyFill="1" applyBorder="1" applyAlignment="1">
      <alignment horizontal="center" vertical="top"/>
    </xf>
    <xf numFmtId="0" fontId="22" fillId="2" borderId="83" xfId="0" applyFont="1" applyFill="1" applyBorder="1" applyAlignment="1">
      <alignment horizontal="center" vertical="top"/>
    </xf>
    <xf numFmtId="0" fontId="22" fillId="2" borderId="84" xfId="0" applyFont="1" applyFill="1" applyBorder="1" applyAlignment="1">
      <alignment horizontal="center" vertical="top"/>
    </xf>
    <xf numFmtId="0" fontId="22" fillId="2" borderId="82" xfId="0" applyFont="1" applyFill="1" applyBorder="1" applyAlignment="1">
      <alignment horizontal="center" vertical="top"/>
    </xf>
    <xf numFmtId="0" fontId="22" fillId="2" borderId="86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2" fillId="2" borderId="9" xfId="0" applyNumberFormat="1" applyFont="1" applyFill="1" applyBorder="1" applyAlignment="1">
      <alignment horizontal="center" vertical="top"/>
    </xf>
    <xf numFmtId="3" fontId="2" fillId="2" borderId="2" xfId="0" applyNumberFormat="1" applyFont="1" applyFill="1" applyBorder="1" applyAlignment="1">
      <alignment horizontal="center" vertical="top"/>
    </xf>
    <xf numFmtId="3" fontId="2" fillId="2" borderId="75" xfId="0" applyNumberFormat="1" applyFont="1" applyFill="1" applyBorder="1" applyAlignment="1">
      <alignment horizontal="center" vertical="top"/>
    </xf>
    <xf numFmtId="3" fontId="2" fillId="2" borderId="76" xfId="0" applyNumberFormat="1" applyFont="1" applyFill="1" applyBorder="1" applyAlignment="1">
      <alignment horizontal="center" vertical="top"/>
    </xf>
    <xf numFmtId="3" fontId="2" fillId="2" borderId="77" xfId="0" applyNumberFormat="1" applyFont="1" applyFill="1" applyBorder="1" applyAlignment="1">
      <alignment horizontal="center" vertical="top"/>
    </xf>
    <xf numFmtId="3" fontId="2" fillId="2" borderId="31" xfId="0" applyNumberFormat="1" applyFont="1" applyFill="1" applyBorder="1" applyAlignment="1">
      <alignment horizontal="center" vertical="top"/>
    </xf>
    <xf numFmtId="3" fontId="2" fillId="2" borderId="32" xfId="0" applyNumberFormat="1" applyFont="1" applyFill="1" applyBorder="1" applyAlignment="1">
      <alignment horizontal="center" vertical="top"/>
    </xf>
    <xf numFmtId="3" fontId="2" fillId="2" borderId="11" xfId="0" applyNumberFormat="1" applyFont="1" applyFill="1" applyBorder="1" applyAlignment="1">
      <alignment horizontal="center" vertical="top"/>
    </xf>
    <xf numFmtId="3" fontId="2" fillId="2" borderId="4" xfId="0" applyNumberFormat="1" applyFont="1" applyFill="1" applyBorder="1" applyAlignment="1">
      <alignment horizontal="center" vertical="top"/>
    </xf>
    <xf numFmtId="3" fontId="2" fillId="2" borderId="43" xfId="0" applyNumberFormat="1" applyFont="1" applyFill="1" applyBorder="1" applyAlignment="1">
      <alignment horizontal="center" vertical="top"/>
    </xf>
    <xf numFmtId="3" fontId="2" fillId="2" borderId="58" xfId="0" applyNumberFormat="1" applyFont="1" applyFill="1" applyBorder="1" applyAlignment="1">
      <alignment horizontal="center" vertical="top"/>
    </xf>
    <xf numFmtId="3" fontId="2" fillId="2" borderId="88" xfId="0" applyNumberFormat="1" applyFont="1" applyFill="1" applyBorder="1" applyAlignment="1">
      <alignment horizontal="center" vertical="top"/>
    </xf>
    <xf numFmtId="3" fontId="21" fillId="3" borderId="4" xfId="0" applyNumberFormat="1" applyFont="1" applyFill="1" applyBorder="1" applyAlignment="1">
      <alignment horizontal="center" vertical="top"/>
    </xf>
    <xf numFmtId="3" fontId="21" fillId="3" borderId="3" xfId="0" applyNumberFormat="1" applyFont="1" applyFill="1" applyBorder="1" applyAlignment="1">
      <alignment horizontal="center" vertical="top"/>
    </xf>
    <xf numFmtId="3" fontId="21" fillId="3" borderId="50" xfId="0" applyNumberFormat="1" applyFont="1" applyFill="1" applyBorder="1" applyAlignment="1">
      <alignment horizontal="center" vertical="top"/>
    </xf>
    <xf numFmtId="3" fontId="21" fillId="3" borderId="96" xfId="0" applyNumberFormat="1" applyFont="1" applyFill="1" applyBorder="1" applyAlignment="1">
      <alignment horizontal="center" vertical="top"/>
    </xf>
    <xf numFmtId="3" fontId="21" fillId="3" borderId="52" xfId="0" applyNumberFormat="1" applyFont="1" applyFill="1" applyBorder="1" applyAlignment="1">
      <alignment horizontal="center" vertical="top"/>
    </xf>
    <xf numFmtId="3" fontId="21" fillId="3" borderId="97" xfId="0" applyNumberFormat="1" applyFont="1" applyFill="1" applyBorder="1" applyAlignment="1">
      <alignment horizontal="center" vertical="top"/>
    </xf>
    <xf numFmtId="165" fontId="8" fillId="3" borderId="24" xfId="3" applyNumberFormat="1" applyFont="1" applyFill="1" applyBorder="1" applyAlignment="1">
      <alignment horizontal="center" vertical="top"/>
    </xf>
    <xf numFmtId="165" fontId="8" fillId="3" borderId="25" xfId="3" applyNumberFormat="1" applyFont="1" applyFill="1" applyBorder="1" applyAlignment="1">
      <alignment horizontal="center" vertical="top"/>
    </xf>
    <xf numFmtId="165" fontId="8" fillId="3" borderId="21" xfId="3" applyNumberFormat="1" applyFont="1" applyFill="1" applyBorder="1" applyAlignment="1">
      <alignment horizontal="center" vertical="top"/>
    </xf>
    <xf numFmtId="165" fontId="8" fillId="3" borderId="22" xfId="3" applyNumberFormat="1" applyFont="1" applyFill="1" applyBorder="1" applyAlignment="1">
      <alignment horizontal="center" vertical="top"/>
    </xf>
    <xf numFmtId="0" fontId="2" fillId="0" borderId="21" xfId="0" applyFont="1" applyBorder="1" applyAlignment="1">
      <alignment horizontal="left" vertical="top" wrapText="1"/>
    </xf>
    <xf numFmtId="3" fontId="21" fillId="3" borderId="98" xfId="0" applyNumberFormat="1" applyFont="1" applyFill="1" applyBorder="1" applyAlignment="1">
      <alignment horizontal="center" vertical="top"/>
    </xf>
    <xf numFmtId="3" fontId="21" fillId="3" borderId="99" xfId="0" applyNumberFormat="1" applyFont="1" applyFill="1" applyBorder="1" applyAlignment="1">
      <alignment horizontal="center" vertical="top"/>
    </xf>
    <xf numFmtId="3" fontId="21" fillId="3" borderId="100" xfId="0" applyNumberFormat="1" applyFont="1" applyFill="1" applyBorder="1" applyAlignment="1">
      <alignment horizontal="center" vertical="top"/>
    </xf>
    <xf numFmtId="3" fontId="21" fillId="3" borderId="32" xfId="0" applyNumberFormat="1" applyFont="1" applyFill="1" applyBorder="1" applyAlignment="1">
      <alignment horizontal="center" vertical="top"/>
    </xf>
    <xf numFmtId="3" fontId="21" fillId="3" borderId="56" xfId="0" applyNumberFormat="1" applyFont="1" applyFill="1" applyBorder="1" applyAlignment="1">
      <alignment horizontal="center" vertical="top"/>
    </xf>
    <xf numFmtId="3" fontId="21" fillId="3" borderId="58" xfId="0" applyNumberFormat="1" applyFont="1" applyFill="1" applyBorder="1" applyAlignment="1">
      <alignment horizontal="center" vertical="top"/>
    </xf>
    <xf numFmtId="3" fontId="21" fillId="3" borderId="59" xfId="0" applyNumberFormat="1" applyFont="1" applyFill="1" applyBorder="1" applyAlignment="1">
      <alignment horizontal="center" vertical="top"/>
    </xf>
    <xf numFmtId="3" fontId="21" fillId="3" borderId="60" xfId="0" applyNumberFormat="1" applyFont="1" applyFill="1" applyBorder="1" applyAlignment="1">
      <alignment horizontal="center" vertical="top"/>
    </xf>
    <xf numFmtId="3" fontId="2" fillId="2" borderId="35" xfId="0" applyNumberFormat="1" applyFont="1" applyFill="1" applyBorder="1" applyAlignment="1">
      <alignment horizontal="center" vertical="top"/>
    </xf>
    <xf numFmtId="3" fontId="2" fillId="2" borderId="101" xfId="0" applyNumberFormat="1" applyFont="1" applyFill="1" applyBorder="1" applyAlignment="1">
      <alignment horizontal="center" vertical="top"/>
    </xf>
    <xf numFmtId="3" fontId="2" fillId="2" borderId="102" xfId="0" applyNumberFormat="1" applyFont="1" applyFill="1" applyBorder="1" applyAlignment="1">
      <alignment horizontal="center" vertical="top"/>
    </xf>
    <xf numFmtId="165" fontId="8" fillId="3" borderId="18" xfId="3" applyNumberFormat="1" applyFont="1" applyFill="1" applyBorder="1" applyAlignment="1">
      <alignment horizontal="center" vertical="top"/>
    </xf>
    <xf numFmtId="165" fontId="8" fillId="3" borderId="19" xfId="3" applyNumberFormat="1" applyFont="1" applyFill="1" applyBorder="1" applyAlignment="1">
      <alignment horizontal="center" vertical="top"/>
    </xf>
    <xf numFmtId="3" fontId="2" fillId="2" borderId="45" xfId="0" applyNumberFormat="1" applyFont="1" applyFill="1" applyBorder="1" applyAlignment="1">
      <alignment horizontal="center" vertical="top"/>
    </xf>
    <xf numFmtId="0" fontId="22" fillId="2" borderId="8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3" fontId="2" fillId="2" borderId="78" xfId="0" applyNumberFormat="1" applyFont="1" applyFill="1" applyBorder="1" applyAlignment="1">
      <alignment horizontal="center" vertical="top"/>
    </xf>
    <xf numFmtId="3" fontId="2" fillId="2" borderId="44" xfId="0" applyNumberFormat="1" applyFont="1" applyFill="1" applyBorder="1" applyAlignment="1">
      <alignment horizontal="center" vertical="top"/>
    </xf>
    <xf numFmtId="0" fontId="21" fillId="3" borderId="98" xfId="0" applyFont="1" applyFill="1" applyBorder="1" applyAlignment="1">
      <alignment horizontal="center" vertical="top"/>
    </xf>
    <xf numFmtId="0" fontId="21" fillId="3" borderId="99" xfId="0" applyFont="1" applyFill="1" applyBorder="1" applyAlignment="1">
      <alignment horizontal="center" vertical="top"/>
    </xf>
    <xf numFmtId="0" fontId="22" fillId="2" borderId="78" xfId="0" applyFont="1" applyFill="1" applyBorder="1" applyAlignment="1">
      <alignment horizontal="left" vertical="top"/>
    </xf>
    <xf numFmtId="0" fontId="22" fillId="2" borderId="82" xfId="0" applyFont="1" applyFill="1" applyBorder="1" applyAlignment="1">
      <alignment horizontal="left" vertical="top"/>
    </xf>
    <xf numFmtId="0" fontId="22" fillId="2" borderId="87" xfId="0" applyFont="1" applyFill="1" applyBorder="1" applyAlignment="1">
      <alignment horizontal="left" vertical="top"/>
    </xf>
    <xf numFmtId="3" fontId="2" fillId="3" borderId="98" xfId="0" applyNumberFormat="1" applyFont="1" applyFill="1" applyBorder="1" applyAlignment="1">
      <alignment horizontal="center" vertical="top"/>
    </xf>
    <xf numFmtId="3" fontId="2" fillId="3" borderId="103" xfId="0" applyNumberFormat="1" applyFont="1" applyFill="1" applyBorder="1" applyAlignment="1">
      <alignment horizontal="center" vertical="top"/>
    </xf>
    <xf numFmtId="3" fontId="2" fillId="3" borderId="11" xfId="0" applyNumberFormat="1" applyFont="1" applyFill="1" applyBorder="1" applyAlignment="1">
      <alignment horizontal="center" vertical="top"/>
    </xf>
    <xf numFmtId="3" fontId="2" fillId="3" borderId="88" xfId="0" applyNumberFormat="1" applyFont="1" applyFill="1" applyBorder="1" applyAlignment="1">
      <alignment horizontal="center" vertical="top"/>
    </xf>
    <xf numFmtId="3" fontId="21" fillId="3" borderId="88" xfId="0" applyNumberFormat="1" applyFont="1" applyFill="1" applyBorder="1" applyAlignment="1">
      <alignment horizontal="center" vertical="top"/>
    </xf>
    <xf numFmtId="3" fontId="0" fillId="0" borderId="0" xfId="0" applyNumberFormat="1"/>
    <xf numFmtId="3" fontId="2" fillId="3" borderId="50" xfId="0" applyNumberFormat="1" applyFont="1" applyFill="1" applyBorder="1" applyAlignment="1">
      <alignment horizontal="center" vertical="top"/>
    </xf>
    <xf numFmtId="3" fontId="2" fillId="3" borderId="96" xfId="0" applyNumberFormat="1" applyFont="1" applyFill="1" applyBorder="1" applyAlignment="1">
      <alignment horizontal="center" vertical="top"/>
    </xf>
    <xf numFmtId="3" fontId="2" fillId="3" borderId="52" xfId="0" applyNumberFormat="1" applyFont="1" applyFill="1" applyBorder="1" applyAlignment="1">
      <alignment horizontal="center" vertical="top"/>
    </xf>
    <xf numFmtId="3" fontId="2" fillId="3" borderId="97" xfId="0" applyNumberFormat="1" applyFont="1" applyFill="1" applyBorder="1" applyAlignment="1">
      <alignment horizontal="center" vertical="top"/>
    </xf>
    <xf numFmtId="3" fontId="2" fillId="2" borderId="64" xfId="0" applyNumberFormat="1" applyFont="1" applyFill="1" applyBorder="1" applyAlignment="1">
      <alignment horizontal="center" vertical="top"/>
    </xf>
    <xf numFmtId="3" fontId="2" fillId="3" borderId="3" xfId="0" quotePrefix="1" applyNumberFormat="1" applyFont="1" applyFill="1" applyBorder="1" applyAlignment="1">
      <alignment horizontal="center" vertical="top"/>
    </xf>
    <xf numFmtId="3" fontId="2" fillId="3" borderId="50" xfId="0" quotePrefix="1" applyNumberFormat="1" applyFont="1" applyFill="1" applyBorder="1" applyAlignment="1">
      <alignment horizontal="center" vertical="top"/>
    </xf>
    <xf numFmtId="0" fontId="7" fillId="4" borderId="39" xfId="0" applyFont="1" applyFill="1" applyBorder="1" applyAlignment="1">
      <alignment horizontal="center" vertical="center"/>
    </xf>
    <xf numFmtId="0" fontId="27" fillId="3" borderId="29" xfId="0" applyFont="1" applyFill="1" applyBorder="1" applyAlignment="1">
      <alignment horizontal="center" vertical="top"/>
    </xf>
    <xf numFmtId="0" fontId="27" fillId="3" borderId="15" xfId="0" applyFont="1" applyFill="1" applyBorder="1" applyAlignment="1">
      <alignment horizontal="center" vertical="top"/>
    </xf>
    <xf numFmtId="0" fontId="27" fillId="2" borderId="86" xfId="0" applyFont="1" applyFill="1" applyBorder="1" applyAlignment="1">
      <alignment horizontal="center" vertical="top"/>
    </xf>
    <xf numFmtId="0" fontId="27" fillId="3" borderId="82" xfId="0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top"/>
    </xf>
    <xf numFmtId="3" fontId="2" fillId="2" borderId="86" xfId="0" applyNumberFormat="1" applyFont="1" applyFill="1" applyBorder="1" applyAlignment="1">
      <alignment horizontal="center" vertical="top"/>
    </xf>
    <xf numFmtId="3" fontId="25" fillId="2" borderId="0" xfId="2" applyNumberFormat="1" applyFont="1" applyFill="1" applyBorder="1" applyAlignment="1">
      <alignment horizontal="left"/>
    </xf>
    <xf numFmtId="3" fontId="8" fillId="2" borderId="82" xfId="2" applyNumberFormat="1" applyFont="1" applyFill="1" applyBorder="1" applyAlignment="1">
      <alignment horizontal="center"/>
    </xf>
    <xf numFmtId="3" fontId="2" fillId="2" borderId="98" xfId="0" applyNumberFormat="1" applyFont="1" applyFill="1" applyBorder="1" applyAlignment="1">
      <alignment horizontal="center" vertical="top"/>
    </xf>
    <xf numFmtId="3" fontId="2" fillId="2" borderId="103" xfId="0" applyNumberFormat="1" applyFont="1" applyFill="1" applyBorder="1" applyAlignment="1">
      <alignment horizontal="center" vertical="top"/>
    </xf>
    <xf numFmtId="3" fontId="8" fillId="2" borderId="0" xfId="2" applyNumberFormat="1" applyFont="1" applyFill="1" applyBorder="1" applyAlignment="1">
      <alignment horizontal="left" indent="1"/>
    </xf>
    <xf numFmtId="3" fontId="8" fillId="3" borderId="82" xfId="2" applyNumberFormat="1" applyFont="1" applyFill="1" applyBorder="1" applyAlignment="1">
      <alignment horizontal="center"/>
    </xf>
    <xf numFmtId="3" fontId="2" fillId="3" borderId="45" xfId="0" applyNumberFormat="1" applyFont="1" applyFill="1" applyBorder="1" applyAlignment="1">
      <alignment horizontal="center" vertical="top"/>
    </xf>
    <xf numFmtId="3" fontId="28" fillId="2" borderId="0" xfId="2" applyNumberFormat="1" applyFont="1" applyFill="1" applyBorder="1" applyAlignment="1">
      <alignment horizontal="left"/>
    </xf>
    <xf numFmtId="3" fontId="17" fillId="2" borderId="0" xfId="2" applyNumberFormat="1" applyFont="1" applyFill="1" applyBorder="1" applyAlignment="1">
      <alignment horizontal="left" indent="1"/>
    </xf>
    <xf numFmtId="3" fontId="8" fillId="2" borderId="0" xfId="2" applyNumberFormat="1" applyFont="1" applyFill="1" applyBorder="1" applyAlignment="1">
      <alignment horizontal="left"/>
    </xf>
    <xf numFmtId="3" fontId="2" fillId="3" borderId="0" xfId="0" applyNumberFormat="1" applyFont="1" applyFill="1" applyBorder="1" applyAlignment="1">
      <alignment horizontal="center" vertical="top"/>
    </xf>
    <xf numFmtId="3" fontId="3" fillId="2" borderId="2" xfId="0" applyNumberFormat="1" applyFont="1" applyFill="1" applyBorder="1" applyAlignment="1">
      <alignment vertical="top"/>
    </xf>
    <xf numFmtId="3" fontId="3" fillId="2" borderId="78" xfId="0" applyNumberFormat="1" applyFont="1" applyFill="1" applyBorder="1" applyAlignment="1">
      <alignment horizontal="center" vertical="top"/>
    </xf>
    <xf numFmtId="3" fontId="2" fillId="2" borderId="0" xfId="0" applyNumberFormat="1" applyFont="1" applyFill="1" applyBorder="1" applyAlignment="1">
      <alignment vertical="top"/>
    </xf>
    <xf numFmtId="3" fontId="2" fillId="3" borderId="82" xfId="0" applyNumberFormat="1" applyFont="1" applyFill="1" applyBorder="1" applyAlignment="1">
      <alignment horizontal="center" vertical="top"/>
    </xf>
    <xf numFmtId="3" fontId="8" fillId="2" borderId="42" xfId="2" applyNumberFormat="1" applyFont="1" applyFill="1" applyBorder="1" applyAlignment="1">
      <alignment horizontal="left" indent="1"/>
    </xf>
    <xf numFmtId="3" fontId="8" fillId="2" borderId="87" xfId="2" applyNumberFormat="1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top"/>
    </xf>
    <xf numFmtId="3" fontId="2" fillId="2" borderId="34" xfId="0" applyNumberFormat="1" applyFont="1" applyFill="1" applyBorder="1" applyAlignment="1">
      <alignment horizontal="center" vertical="top"/>
    </xf>
    <xf numFmtId="3" fontId="2" fillId="3" borderId="53" xfId="0" applyNumberFormat="1" applyFont="1" applyFill="1" applyBorder="1" applyAlignment="1">
      <alignment vertical="top"/>
    </xf>
    <xf numFmtId="3" fontId="2" fillId="3" borderId="104" xfId="0" applyNumberFormat="1" applyFont="1" applyFill="1" applyBorder="1" applyAlignment="1">
      <alignment horizontal="center" vertical="top"/>
    </xf>
    <xf numFmtId="3" fontId="2" fillId="3" borderId="105" xfId="0" applyNumberFormat="1" applyFont="1" applyFill="1" applyBorder="1" applyAlignment="1">
      <alignment horizontal="center" vertical="top"/>
    </xf>
    <xf numFmtId="3" fontId="2" fillId="3" borderId="106" xfId="0" applyNumberFormat="1" applyFont="1" applyFill="1" applyBorder="1" applyAlignment="1">
      <alignment horizontal="center" vertical="top"/>
    </xf>
    <xf numFmtId="3" fontId="2" fillId="3" borderId="107" xfId="0" applyNumberFormat="1" applyFont="1" applyFill="1" applyBorder="1" applyAlignment="1">
      <alignment horizontal="center" vertical="top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11" fillId="4" borderId="13" xfId="0" applyNumberFormat="1" applyFont="1" applyFill="1" applyBorder="1"/>
    <xf numFmtId="3" fontId="11" fillId="4" borderId="13" xfId="0" applyNumberFormat="1" applyFont="1" applyFill="1" applyBorder="1" applyAlignment="1">
      <alignment horizontal="center"/>
    </xf>
    <xf numFmtId="3" fontId="7" fillId="4" borderId="13" xfId="0" applyNumberFormat="1" applyFont="1" applyFill="1" applyBorder="1" applyAlignment="1">
      <alignment horizontal="center" vertical="center"/>
    </xf>
    <xf numFmtId="3" fontId="7" fillId="4" borderId="14" xfId="0" applyNumberFormat="1" applyFont="1" applyFill="1" applyBorder="1" applyAlignment="1">
      <alignment horizontal="center" vertical="center"/>
    </xf>
    <xf numFmtId="3" fontId="21" fillId="2" borderId="24" xfId="0" applyNumberFormat="1" applyFont="1" applyFill="1" applyBorder="1" applyAlignment="1">
      <alignment vertical="top" wrapText="1"/>
    </xf>
    <xf numFmtId="3" fontId="14" fillId="0" borderId="24" xfId="0" applyNumberFormat="1" applyFont="1" applyBorder="1" applyAlignment="1">
      <alignment horizontal="center" vertical="top" wrapText="1"/>
    </xf>
    <xf numFmtId="3" fontId="13" fillId="3" borderId="24" xfId="3" applyNumberFormat="1" applyFont="1" applyFill="1" applyBorder="1" applyAlignment="1">
      <alignment horizontal="center" vertical="top"/>
    </xf>
    <xf numFmtId="3" fontId="21" fillId="2" borderId="18" xfId="0" applyNumberFormat="1" applyFont="1" applyFill="1" applyBorder="1" applyAlignment="1">
      <alignment horizontal="left" vertical="top" wrapText="1"/>
    </xf>
    <xf numFmtId="3" fontId="2" fillId="0" borderId="18" xfId="0" applyNumberFormat="1" applyFont="1" applyBorder="1" applyAlignment="1">
      <alignment horizontal="center" vertical="top" wrapText="1"/>
    </xf>
    <xf numFmtId="3" fontId="13" fillId="3" borderId="18" xfId="3" applyNumberFormat="1" applyFont="1" applyFill="1" applyBorder="1" applyAlignment="1">
      <alignment horizontal="center" vertical="top"/>
    </xf>
    <xf numFmtId="3" fontId="2" fillId="0" borderId="21" xfId="0" applyNumberFormat="1" applyFont="1" applyBorder="1" applyAlignment="1">
      <alignment horizontal="center" vertical="top" wrapText="1"/>
    </xf>
    <xf numFmtId="3" fontId="13" fillId="3" borderId="21" xfId="3" applyNumberFormat="1" applyFont="1" applyFill="1" applyBorder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center" vertical="top"/>
    </xf>
    <xf numFmtId="3" fontId="7" fillId="4" borderId="39" xfId="0" applyNumberFormat="1" applyFont="1" applyFill="1" applyBorder="1" applyAlignment="1">
      <alignment vertical="top"/>
    </xf>
    <xf numFmtId="3" fontId="7" fillId="4" borderId="39" xfId="0" applyNumberFormat="1" applyFont="1" applyFill="1" applyBorder="1" applyAlignment="1">
      <alignment horizontal="center" vertical="top"/>
    </xf>
    <xf numFmtId="3" fontId="7" fillId="4" borderId="40" xfId="0" applyNumberFormat="1" applyFont="1" applyFill="1" applyBorder="1" applyAlignment="1">
      <alignment horizontal="center" vertical="top"/>
    </xf>
    <xf numFmtId="3" fontId="7" fillId="4" borderId="42" xfId="0" applyNumberFormat="1" applyFont="1" applyFill="1" applyBorder="1" applyAlignment="1">
      <alignment vertical="top"/>
    </xf>
    <xf numFmtId="3" fontId="7" fillId="4" borderId="42" xfId="0" applyNumberFormat="1" applyFont="1" applyFill="1" applyBorder="1" applyAlignment="1">
      <alignment horizontal="center" vertical="top"/>
    </xf>
    <xf numFmtId="3" fontId="7" fillId="4" borderId="34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17" fillId="0" borderId="0" xfId="2" applyNumberFormat="1" applyFont="1" applyFill="1" applyBorder="1" applyAlignment="1">
      <alignment horizontal="left"/>
    </xf>
    <xf numFmtId="1" fontId="8" fillId="0" borderId="0" xfId="2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top"/>
    </xf>
    <xf numFmtId="1" fontId="8" fillId="0" borderId="0" xfId="2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top" wrapText="1"/>
    </xf>
    <xf numFmtId="0" fontId="29" fillId="0" borderId="0" xfId="0" applyFont="1"/>
    <xf numFmtId="0" fontId="2" fillId="0" borderId="0" xfId="0" applyFont="1" applyAlignment="1">
      <alignment horizontal="center"/>
    </xf>
    <xf numFmtId="0" fontId="2" fillId="0" borderId="108" xfId="0" applyFont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7" fillId="2" borderId="78" xfId="0" applyFont="1" applyFill="1" applyBorder="1" applyAlignment="1">
      <alignment horizontal="center" vertical="top"/>
    </xf>
    <xf numFmtId="0" fontId="30" fillId="2" borderId="81" xfId="0" applyFont="1" applyFill="1" applyBorder="1" applyAlignment="1">
      <alignment horizontal="center" vertical="top"/>
    </xf>
    <xf numFmtId="0" fontId="4" fillId="0" borderId="38" xfId="0" applyFont="1" applyBorder="1" applyAlignment="1">
      <alignment horizontal="center" vertical="top" wrapText="1"/>
    </xf>
    <xf numFmtId="0" fontId="27" fillId="3" borderId="82" xfId="0" applyFont="1" applyFill="1" applyBorder="1" applyAlignment="1">
      <alignment horizontal="left" vertical="top"/>
    </xf>
    <xf numFmtId="0" fontId="6" fillId="0" borderId="0" xfId="1" applyAlignment="1" applyProtection="1"/>
    <xf numFmtId="0" fontId="1" fillId="0" borderId="0" xfId="0" applyFont="1" applyFill="1"/>
    <xf numFmtId="0" fontId="6" fillId="0" borderId="0" xfId="1" applyFill="1" applyAlignment="1" applyProtection="1"/>
    <xf numFmtId="0" fontId="2" fillId="0" borderId="30" xfId="0" applyFont="1" applyFill="1" applyBorder="1" applyAlignment="1">
      <alignment horizontal="left" vertical="top" indent="3"/>
    </xf>
    <xf numFmtId="0" fontId="2" fillId="3" borderId="109" xfId="0" applyFont="1" applyFill="1" applyBorder="1" applyAlignment="1">
      <alignment horizontal="center" vertical="top"/>
    </xf>
    <xf numFmtId="0" fontId="2" fillId="3" borderId="110" xfId="0" applyFont="1" applyFill="1" applyBorder="1" applyAlignment="1">
      <alignment horizontal="center" vertical="top"/>
    </xf>
    <xf numFmtId="0" fontId="2" fillId="3" borderId="96" xfId="0" applyFont="1" applyFill="1" applyBorder="1" applyAlignment="1">
      <alignment horizontal="center" vertical="top"/>
    </xf>
    <xf numFmtId="0" fontId="2" fillId="3" borderId="111" xfId="0" applyFont="1" applyFill="1" applyBorder="1" applyAlignment="1">
      <alignment horizontal="center" vertical="top"/>
    </xf>
    <xf numFmtId="0" fontId="2" fillId="0" borderId="30" xfId="0" quotePrefix="1" applyFont="1" applyFill="1" applyBorder="1" applyAlignment="1">
      <alignment horizontal="left" vertical="top" indent="3"/>
    </xf>
    <xf numFmtId="0" fontId="2" fillId="3" borderId="97" xfId="0" applyFont="1" applyFill="1" applyBorder="1" applyAlignment="1">
      <alignment horizontal="center" vertical="top"/>
    </xf>
    <xf numFmtId="0" fontId="2" fillId="3" borderId="112" xfId="0" applyFont="1" applyFill="1" applyBorder="1" applyAlignment="1">
      <alignment horizontal="center" vertical="top"/>
    </xf>
    <xf numFmtId="0" fontId="2" fillId="3" borderId="30" xfId="0" applyFont="1" applyFill="1" applyBorder="1" applyAlignment="1">
      <alignment horizontal="left" vertical="top" indent="3"/>
    </xf>
    <xf numFmtId="0" fontId="2" fillId="3" borderId="113" xfId="0" applyFont="1" applyFill="1" applyBorder="1" applyAlignment="1">
      <alignment horizontal="center" vertical="top"/>
    </xf>
    <xf numFmtId="0" fontId="2" fillId="3" borderId="114" xfId="0" applyFont="1" applyFill="1" applyBorder="1" applyAlignment="1">
      <alignment horizontal="center" vertical="top"/>
    </xf>
    <xf numFmtId="0" fontId="2" fillId="3" borderId="95" xfId="0" applyFont="1" applyFill="1" applyBorder="1" applyAlignment="1">
      <alignment horizontal="center" vertical="top"/>
    </xf>
    <xf numFmtId="0" fontId="2" fillId="3" borderId="54" xfId="0" applyFont="1" applyFill="1" applyBorder="1" applyAlignment="1">
      <alignment horizontal="center" vertical="top"/>
    </xf>
    <xf numFmtId="0" fontId="2" fillId="3" borderId="30" xfId="0" quotePrefix="1" applyFont="1" applyFill="1" applyBorder="1" applyAlignment="1">
      <alignment horizontal="left" vertical="top" indent="3"/>
    </xf>
    <xf numFmtId="0" fontId="2" fillId="2" borderId="30" xfId="0" applyFont="1" applyFill="1" applyBorder="1" applyAlignment="1">
      <alignment horizontal="left" vertical="top" indent="2"/>
    </xf>
    <xf numFmtId="3" fontId="2" fillId="3" borderId="47" xfId="0" applyNumberFormat="1" applyFont="1" applyFill="1" applyBorder="1" applyAlignment="1">
      <alignment horizontal="center" vertical="top"/>
    </xf>
    <xf numFmtId="3" fontId="2" fillId="3" borderId="48" xfId="0" applyNumberFormat="1" applyFont="1" applyFill="1" applyBorder="1" applyAlignment="1">
      <alignment horizontal="center" vertical="top"/>
    </xf>
    <xf numFmtId="3" fontId="2" fillId="3" borderId="109" xfId="0" applyNumberFormat="1" applyFont="1" applyFill="1" applyBorder="1" applyAlignment="1">
      <alignment horizontal="center" vertical="top"/>
    </xf>
    <xf numFmtId="0" fontId="10" fillId="0" borderId="0" xfId="0" applyFont="1"/>
    <xf numFmtId="3" fontId="2" fillId="3" borderId="49" xfId="0" applyNumberFormat="1" applyFont="1" applyFill="1" applyBorder="1" applyAlignment="1">
      <alignment horizontal="center" vertical="top"/>
    </xf>
    <xf numFmtId="3" fontId="2" fillId="3" borderId="51" xfId="0" applyNumberFormat="1" applyFont="1" applyFill="1" applyBorder="1" applyAlignment="1">
      <alignment horizontal="center" vertical="top"/>
    </xf>
    <xf numFmtId="3" fontId="2" fillId="3" borderId="115" xfId="0" applyNumberFormat="1" applyFont="1" applyFill="1" applyBorder="1" applyAlignment="1">
      <alignment horizontal="center" vertical="top"/>
    </xf>
    <xf numFmtId="3" fontId="2" fillId="3" borderId="114" xfId="0" applyNumberFormat="1" applyFont="1" applyFill="1" applyBorder="1" applyAlignment="1">
      <alignment horizontal="center" vertical="top"/>
    </xf>
    <xf numFmtId="3" fontId="2" fillId="3" borderId="116" xfId="0" applyNumberFormat="1" applyFont="1" applyFill="1" applyBorder="1" applyAlignment="1">
      <alignment horizontal="center" vertical="top"/>
    </xf>
    <xf numFmtId="3" fontId="2" fillId="3" borderId="117" xfId="0" applyNumberFormat="1" applyFont="1" applyFill="1" applyBorder="1" applyAlignment="1">
      <alignment horizontal="center" vertical="top"/>
    </xf>
    <xf numFmtId="3" fontId="2" fillId="3" borderId="99" xfId="0" applyNumberFormat="1" applyFont="1" applyFill="1" applyBorder="1" applyAlignment="1">
      <alignment horizontal="center" vertical="top"/>
    </xf>
    <xf numFmtId="3" fontId="2" fillId="3" borderId="100" xfId="0" applyNumberFormat="1" applyFont="1" applyFill="1" applyBorder="1" applyAlignment="1">
      <alignment horizontal="center" vertical="top"/>
    </xf>
    <xf numFmtId="0" fontId="1" fillId="0" borderId="0" xfId="0" applyFont="1"/>
    <xf numFmtId="0" fontId="2" fillId="3" borderId="98" xfId="0" applyFont="1" applyFill="1" applyBorder="1" applyAlignment="1">
      <alignment horizontal="center" vertical="top"/>
    </xf>
    <xf numFmtId="0" fontId="2" fillId="3" borderId="32" xfId="0" applyFont="1" applyFill="1" applyBorder="1" applyAlignment="1">
      <alignment horizontal="center" vertical="top"/>
    </xf>
    <xf numFmtId="0" fontId="2" fillId="3" borderId="58" xfId="0" applyFont="1" applyFill="1" applyBorder="1" applyAlignment="1">
      <alignment horizontal="center" vertical="top"/>
    </xf>
    <xf numFmtId="0" fontId="2" fillId="3" borderId="31" xfId="0" applyFont="1" applyFill="1" applyBorder="1" applyAlignment="1">
      <alignment horizontal="center" vertical="top"/>
    </xf>
    <xf numFmtId="0" fontId="2" fillId="3" borderId="55" xfId="0" applyFont="1" applyFill="1" applyBorder="1" applyAlignment="1">
      <alignment horizontal="center" vertical="top"/>
    </xf>
    <xf numFmtId="0" fontId="2" fillId="3" borderId="56" xfId="0" applyFont="1" applyFill="1" applyBorder="1" applyAlignment="1">
      <alignment horizontal="center" vertical="top"/>
    </xf>
    <xf numFmtId="0" fontId="31" fillId="4" borderId="13" xfId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32" fillId="0" borderId="0" xfId="0" applyFont="1"/>
    <xf numFmtId="0" fontId="31" fillId="4" borderId="39" xfId="1" applyFont="1" applyFill="1" applyBorder="1" applyAlignment="1" applyProtection="1">
      <alignment horizontal="center" vertical="center"/>
    </xf>
    <xf numFmtId="0" fontId="33" fillId="0" borderId="0" xfId="0" applyFont="1"/>
    <xf numFmtId="0" fontId="31" fillId="4" borderId="39" xfId="1" applyFont="1" applyFill="1" applyBorder="1" applyAlignment="1" applyProtection="1">
      <alignment horizontal="left" vertical="center"/>
    </xf>
    <xf numFmtId="0" fontId="27" fillId="0" borderId="29" xfId="0" applyFont="1" applyFill="1" applyBorder="1" applyAlignment="1">
      <alignment horizontal="center" vertical="top"/>
    </xf>
    <xf numFmtId="0" fontId="23" fillId="0" borderId="3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0" fontId="13" fillId="0" borderId="0" xfId="0" applyFont="1"/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3" fontId="35" fillId="2" borderId="0" xfId="2" applyNumberFormat="1" applyFont="1" applyFill="1" applyBorder="1" applyAlignment="1">
      <alignment horizontal="left"/>
    </xf>
    <xf numFmtId="37" fontId="40" fillId="0" borderId="0" xfId="9" applyNumberFormat="1" applyFont="1" applyFill="1" applyBorder="1" applyAlignment="1" applyProtection="1">
      <alignment horizontal="right" indent="1"/>
    </xf>
    <xf numFmtId="3" fontId="41" fillId="0" borderId="0" xfId="9" applyNumberFormat="1" applyFont="1" applyBorder="1" applyAlignment="1">
      <alignment horizontal="right" indent="1"/>
    </xf>
    <xf numFmtId="37" fontId="40" fillId="0" borderId="0" xfId="9" applyNumberFormat="1" applyFont="1" applyFill="1" applyBorder="1" applyAlignment="1" applyProtection="1">
      <alignment horizontal="right" indent="1"/>
    </xf>
    <xf numFmtId="0" fontId="36" fillId="0" borderId="0" xfId="4"/>
    <xf numFmtId="0" fontId="36" fillId="0" borderId="0" xfId="4"/>
    <xf numFmtId="0" fontId="36" fillId="0" borderId="0" xfId="4"/>
    <xf numFmtId="0" fontId="36" fillId="0" borderId="0" xfId="4"/>
    <xf numFmtId="0" fontId="36" fillId="0" borderId="0" xfId="4"/>
    <xf numFmtId="0" fontId="36" fillId="0" borderId="0" xfId="4"/>
    <xf numFmtId="0" fontId="36" fillId="0" borderId="0" xfId="4"/>
    <xf numFmtId="0" fontId="18" fillId="4" borderId="0" xfId="0" applyFont="1" applyFill="1" applyBorder="1" applyAlignment="1">
      <alignment vertical="top" wrapText="1"/>
    </xf>
    <xf numFmtId="0" fontId="2" fillId="0" borderId="122" xfId="0" applyFont="1" applyBorder="1" applyAlignment="1">
      <alignment vertical="top" wrapText="1"/>
    </xf>
    <xf numFmtId="0" fontId="6" fillId="0" borderId="122" xfId="1" applyBorder="1" applyAlignment="1" applyProtection="1">
      <alignment vertical="top" wrapText="1"/>
    </xf>
    <xf numFmtId="0" fontId="0" fillId="0" borderId="122" xfId="0" applyBorder="1"/>
    <xf numFmtId="0" fontId="13" fillId="0" borderId="122" xfId="0" applyFont="1" applyBorder="1"/>
    <xf numFmtId="0" fontId="46" fillId="0" borderId="122" xfId="0" applyFont="1" applyBorder="1"/>
    <xf numFmtId="0" fontId="47" fillId="0" borderId="122" xfId="1" applyFont="1" applyBorder="1" applyAlignment="1" applyProtection="1">
      <alignment vertical="top" wrapText="1"/>
    </xf>
    <xf numFmtId="0" fontId="47" fillId="0" borderId="122" xfId="0" applyFont="1" applyBorder="1" applyAlignment="1">
      <alignment vertical="top" wrapText="1"/>
    </xf>
    <xf numFmtId="0" fontId="48" fillId="0" borderId="122" xfId="1" applyFont="1" applyBorder="1" applyAlignment="1" applyProtection="1">
      <alignment vertical="top" wrapText="1"/>
    </xf>
    <xf numFmtId="0" fontId="48" fillId="0" borderId="122" xfId="1" applyFont="1" applyBorder="1" applyAlignment="1" applyProtection="1"/>
    <xf numFmtId="0" fontId="47" fillId="6" borderId="122" xfId="0" applyFont="1" applyFill="1" applyBorder="1" applyAlignment="1">
      <alignment vertical="top" wrapText="1"/>
    </xf>
    <xf numFmtId="0" fontId="23" fillId="0" borderId="118" xfId="0" applyFont="1" applyBorder="1" applyAlignment="1">
      <alignment vertical="top" wrapText="1"/>
    </xf>
    <xf numFmtId="0" fontId="23" fillId="0" borderId="119" xfId="0" applyFont="1" applyBorder="1" applyAlignment="1">
      <alignment vertical="top" wrapText="1"/>
    </xf>
    <xf numFmtId="0" fontId="23" fillId="0" borderId="120" xfId="0" applyFont="1" applyBorder="1" applyAlignment="1">
      <alignment vertical="top" wrapText="1"/>
    </xf>
    <xf numFmtId="0" fontId="23" fillId="0" borderId="17" xfId="0" applyFont="1" applyFill="1" applyBorder="1" applyAlignment="1">
      <alignment horizontal="left" vertical="top" wrapText="1"/>
    </xf>
    <xf numFmtId="0" fontId="23" fillId="0" borderId="18" xfId="0" applyFont="1" applyFill="1" applyBorder="1" applyAlignment="1">
      <alignment horizontal="left" vertical="top" wrapText="1"/>
    </xf>
    <xf numFmtId="0" fontId="23" fillId="0" borderId="19" xfId="0" applyFont="1" applyFill="1" applyBorder="1" applyAlignment="1">
      <alignment horizontal="left" vertical="top" wrapText="1"/>
    </xf>
    <xf numFmtId="0" fontId="23" fillId="0" borderId="118" xfId="0" applyFont="1" applyBorder="1" applyAlignment="1">
      <alignment horizontal="left" vertical="top" wrapText="1"/>
    </xf>
    <xf numFmtId="0" fontId="23" fillId="0" borderId="119" xfId="0" applyFont="1" applyBorder="1" applyAlignment="1">
      <alignment horizontal="left" vertical="top" wrapText="1"/>
    </xf>
    <xf numFmtId="0" fontId="23" fillId="0" borderId="120" xfId="0" applyFont="1" applyBorder="1" applyAlignment="1">
      <alignment horizontal="left" vertical="top" wrapText="1"/>
    </xf>
    <xf numFmtId="0" fontId="2" fillId="0" borderId="118" xfId="0" applyFont="1" applyBorder="1" applyAlignment="1">
      <alignment vertical="top" wrapText="1"/>
    </xf>
    <xf numFmtId="0" fontId="0" fillId="0" borderId="119" xfId="0" applyBorder="1" applyAlignment="1">
      <alignment vertical="top" wrapText="1"/>
    </xf>
    <xf numFmtId="0" fontId="0" fillId="0" borderId="120" xfId="0" applyBorder="1" applyAlignment="1">
      <alignment vertical="top" wrapText="1"/>
    </xf>
    <xf numFmtId="0" fontId="23" fillId="0" borderId="20" xfId="0" applyFont="1" applyBorder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0" fontId="23" fillId="0" borderId="18" xfId="0" applyFont="1" applyBorder="1" applyAlignment="1">
      <alignment vertical="top" wrapText="1"/>
    </xf>
    <xf numFmtId="0" fontId="23" fillId="0" borderId="19" xfId="0" applyFont="1" applyBorder="1" applyAlignment="1">
      <alignment vertical="top" wrapText="1"/>
    </xf>
    <xf numFmtId="3" fontId="2" fillId="0" borderId="17" xfId="0" applyNumberFormat="1" applyFont="1" applyBorder="1" applyAlignment="1">
      <alignment vertical="top" wrapText="1"/>
    </xf>
    <xf numFmtId="3" fontId="2" fillId="0" borderId="18" xfId="0" applyNumberFormat="1" applyFont="1" applyBorder="1" applyAlignment="1">
      <alignment vertical="top" wrapText="1"/>
    </xf>
    <xf numFmtId="3" fontId="2" fillId="0" borderId="19" xfId="0" applyNumberFormat="1" applyFont="1" applyBorder="1" applyAlignment="1">
      <alignment vertical="top" wrapText="1"/>
    </xf>
    <xf numFmtId="3" fontId="2" fillId="0" borderId="20" xfId="0" applyNumberFormat="1" applyFont="1" applyBorder="1" applyAlignment="1">
      <alignment vertical="top" wrapText="1"/>
    </xf>
    <xf numFmtId="3" fontId="0" fillId="0" borderId="21" xfId="0" applyNumberFormat="1" applyBorder="1" applyAlignment="1">
      <alignment vertical="top" wrapText="1"/>
    </xf>
    <xf numFmtId="3" fontId="0" fillId="0" borderId="22" xfId="0" applyNumberForma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19" xfId="0" applyFont="1" applyBorder="1" applyAlignment="1">
      <alignment vertical="top" wrapText="1"/>
    </xf>
    <xf numFmtId="0" fontId="2" fillId="0" borderId="120" xfId="0" applyFont="1" applyBorder="1" applyAlignment="1">
      <alignment vertical="top" wrapText="1"/>
    </xf>
    <xf numFmtId="3" fontId="0" fillId="0" borderId="18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3" fontId="2" fillId="0" borderId="23" xfId="0" applyNumberFormat="1" applyFont="1" applyBorder="1" applyAlignment="1">
      <alignment vertical="top" wrapText="1"/>
    </xf>
    <xf numFmtId="3" fontId="0" fillId="0" borderId="119" xfId="0" applyNumberFormat="1" applyBorder="1" applyAlignment="1">
      <alignment vertical="top" wrapText="1"/>
    </xf>
    <xf numFmtId="3" fontId="0" fillId="0" borderId="120" xfId="0" applyNumberFormat="1" applyBorder="1" applyAlignment="1">
      <alignment vertical="top" wrapText="1"/>
    </xf>
    <xf numFmtId="0" fontId="24" fillId="0" borderId="21" xfId="0" applyFont="1" applyBorder="1" applyAlignment="1">
      <alignment vertical="top" wrapText="1"/>
    </xf>
    <xf numFmtId="0" fontId="24" fillId="0" borderId="22" xfId="0" applyFont="1" applyBorder="1" applyAlignment="1">
      <alignment vertical="top" wrapText="1"/>
    </xf>
    <xf numFmtId="0" fontId="29" fillId="0" borderId="18" xfId="0" applyFont="1" applyBorder="1" applyAlignment="1">
      <alignment vertical="top" wrapText="1"/>
    </xf>
    <xf numFmtId="0" fontId="29" fillId="0" borderId="19" xfId="0" applyFont="1" applyBorder="1" applyAlignment="1">
      <alignment vertical="top" wrapText="1"/>
    </xf>
    <xf numFmtId="0" fontId="24" fillId="0" borderId="18" xfId="0" applyFont="1" applyBorder="1" applyAlignment="1">
      <alignment vertical="top" wrapText="1"/>
    </xf>
    <xf numFmtId="0" fontId="24" fillId="0" borderId="19" xfId="0" applyFont="1" applyBorder="1" applyAlignment="1">
      <alignment vertical="top" wrapText="1"/>
    </xf>
    <xf numFmtId="0" fontId="2" fillId="0" borderId="118" xfId="0" applyFont="1" applyBorder="1" applyAlignment="1">
      <alignment horizontal="left" vertical="top" wrapText="1"/>
    </xf>
    <xf numFmtId="0" fontId="2" fillId="0" borderId="119" xfId="0" applyFont="1" applyBorder="1" applyAlignment="1">
      <alignment horizontal="left" vertical="top" wrapText="1"/>
    </xf>
    <xf numFmtId="0" fontId="2" fillId="0" borderId="120" xfId="0" applyFont="1" applyBorder="1" applyAlignment="1">
      <alignment horizontal="left" vertical="top" wrapText="1"/>
    </xf>
  </cellXfs>
  <cellStyles count="26">
    <cellStyle name="Comma 2" xfId="19"/>
    <cellStyle name="Comma 3" xfId="11"/>
    <cellStyle name="Comma 4" xfId="25"/>
    <cellStyle name="Date" xfId="5"/>
    <cellStyle name="Date 2" xfId="13"/>
    <cellStyle name="Fixed" xfId="6"/>
    <cellStyle name="Fixed 2" xfId="14"/>
    <cellStyle name="Heading1" xfId="7"/>
    <cellStyle name="Heading1 2" xfId="15"/>
    <cellStyle name="Heading2" xfId="8"/>
    <cellStyle name="Heading2 2" xfId="16"/>
    <cellStyle name="Hipervínculo" xfId="1" builtinId="8"/>
    <cellStyle name="Normal" xfId="0" builtinId="0"/>
    <cellStyle name="Normal 2" xfId="12"/>
    <cellStyle name="Normal 2 2" xfId="23"/>
    <cellStyle name="Normal 3" xfId="18"/>
    <cellStyle name="Normal 4" xfId="22"/>
    <cellStyle name="Normal 5" xfId="4"/>
    <cellStyle name="Normal_TAB9" xfId="2"/>
    <cellStyle name="Normal_Tables301-307" xfId="9"/>
    <cellStyle name="Percent 2" xfId="20"/>
    <cellStyle name="Percent 2 2" xfId="24"/>
    <cellStyle name="Percent 3" xfId="21"/>
    <cellStyle name="Porcentaje" xfId="3" builtinId="5"/>
    <cellStyle name="Total 2" xfId="17"/>
    <cellStyle name="Total 3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72DFB"/>
      <color rgb="FF433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50</xdr:row>
      <xdr:rowOff>104775</xdr:rowOff>
    </xdr:from>
    <xdr:to>
      <xdr:col>21</xdr:col>
      <xdr:colOff>38100</xdr:colOff>
      <xdr:row>57</xdr:row>
      <xdr:rowOff>104775</xdr:rowOff>
    </xdr:to>
    <xdr:sp macro="" textlink="">
      <xdr:nvSpPr>
        <xdr:cNvPr id="4100" name="Text Box 4">
          <a:extLst>
            <a:ext uri="{FF2B5EF4-FFF2-40B4-BE49-F238E27FC236}">
              <a16:creationId xmlns="" xmlns:a16="http://schemas.microsoft.com/office/drawing/2014/main" id="{00000000-0008-0000-0100-000004100000}"/>
            </a:ext>
          </a:extLst>
        </xdr:cNvPr>
        <xdr:cNvSpPr txBox="1">
          <a:spLocks noChangeArrowheads="1"/>
        </xdr:cNvSpPr>
      </xdr:nvSpPr>
      <xdr:spPr bwMode="auto">
        <a:xfrm>
          <a:off x="161925" y="9058275"/>
          <a:ext cx="8067675" cy="933450"/>
        </a:xfrm>
        <a:prstGeom prst="rect">
          <a:avLst/>
        </a:prstGeom>
        <a:solidFill>
          <a:sysClr val="window" lastClr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20</xdr:col>
      <xdr:colOff>133350</xdr:colOff>
      <xdr:row>0</xdr:row>
      <xdr:rowOff>85725</xdr:rowOff>
    </xdr:from>
    <xdr:to>
      <xdr:col>20</xdr:col>
      <xdr:colOff>400050</xdr:colOff>
      <xdr:row>2</xdr:row>
      <xdr:rowOff>57150</xdr:rowOff>
    </xdr:to>
    <xdr:sp macro="" textlink="">
      <xdr:nvSpPr>
        <xdr:cNvPr id="4715" name="AutoShape 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6B120000}"/>
            </a:ext>
          </a:extLst>
        </xdr:cNvPr>
        <xdr:cNvSpPr>
          <a:spLocks noChangeArrowheads="1"/>
        </xdr:cNvSpPr>
      </xdr:nvSpPr>
      <xdr:spPr bwMode="auto">
        <a:xfrm>
          <a:off x="7781925" y="8572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152400</xdr:colOff>
      <xdr:row>160</xdr:row>
      <xdr:rowOff>0</xdr:rowOff>
    </xdr:from>
    <xdr:to>
      <xdr:col>20</xdr:col>
      <xdr:colOff>419100</xdr:colOff>
      <xdr:row>161</xdr:row>
      <xdr:rowOff>104775</xdr:rowOff>
    </xdr:to>
    <xdr:sp macro="" textlink="">
      <xdr:nvSpPr>
        <xdr:cNvPr id="4716" name="AutoShape 6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6C120000}"/>
            </a:ext>
          </a:extLst>
        </xdr:cNvPr>
        <xdr:cNvSpPr>
          <a:spLocks noChangeArrowheads="1"/>
        </xdr:cNvSpPr>
      </xdr:nvSpPr>
      <xdr:spPr bwMode="auto">
        <a:xfrm>
          <a:off x="7800975" y="24098250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24</xdr:col>
      <xdr:colOff>0</xdr:colOff>
      <xdr:row>0</xdr:row>
      <xdr:rowOff>85725</xdr:rowOff>
    </xdr:from>
    <xdr:to>
      <xdr:col>24</xdr:col>
      <xdr:colOff>0</xdr:colOff>
      <xdr:row>2</xdr:row>
      <xdr:rowOff>57150</xdr:rowOff>
    </xdr:to>
    <xdr:sp macro="" textlink="">
      <xdr:nvSpPr>
        <xdr:cNvPr id="4717" name="AutoShape 7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6D120000}"/>
            </a:ext>
          </a:extLst>
        </xdr:cNvPr>
        <xdr:cNvSpPr>
          <a:spLocks noChangeArrowheads="1"/>
        </xdr:cNvSpPr>
      </xdr:nvSpPr>
      <xdr:spPr bwMode="auto">
        <a:xfrm>
          <a:off x="9839325" y="85725"/>
          <a:ext cx="0" cy="238125"/>
        </a:xfrm>
        <a:prstGeom prst="leftArrow">
          <a:avLst>
            <a:gd name="adj1" fmla="val 50000"/>
            <a:gd name="adj2" fmla="val -2147483648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59</xdr:row>
      <xdr:rowOff>66675</xdr:rowOff>
    </xdr:from>
    <xdr:to>
      <xdr:col>21</xdr:col>
      <xdr:colOff>85725</xdr:colOff>
      <xdr:row>66</xdr:row>
      <xdr:rowOff>66675</xdr:rowOff>
    </xdr:to>
    <xdr:sp macro="" textlink="">
      <xdr:nvSpPr>
        <xdr:cNvPr id="4105" name="Text Box 9">
          <a:extLst>
            <a:ext uri="{FF2B5EF4-FFF2-40B4-BE49-F238E27FC236}">
              <a16:creationId xmlns="" xmlns:a16="http://schemas.microsoft.com/office/drawing/2014/main" id="{00000000-0008-0000-0100-000009100000}"/>
            </a:ext>
          </a:extLst>
        </xdr:cNvPr>
        <xdr:cNvSpPr txBox="1">
          <a:spLocks noChangeArrowheads="1"/>
        </xdr:cNvSpPr>
      </xdr:nvSpPr>
      <xdr:spPr bwMode="auto">
        <a:xfrm>
          <a:off x="200025" y="10220325"/>
          <a:ext cx="80772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48</xdr:row>
      <xdr:rowOff>219075</xdr:rowOff>
    </xdr:from>
    <xdr:to>
      <xdr:col>22</xdr:col>
      <xdr:colOff>628650</xdr:colOff>
      <xdr:row>52</xdr:row>
      <xdr:rowOff>9525</xdr:rowOff>
    </xdr:to>
    <xdr:sp macro="" textlink="">
      <xdr:nvSpPr>
        <xdr:cNvPr id="3075" name="Text Box 3">
          <a:extLst>
            <a:ext uri="{FF2B5EF4-FFF2-40B4-BE49-F238E27FC236}">
              <a16:creationId xmlns=""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 bwMode="auto">
        <a:xfrm>
          <a:off x="152400" y="8972550"/>
          <a:ext cx="805815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88</xdr:row>
      <xdr:rowOff>142875</xdr:rowOff>
    </xdr:from>
    <xdr:to>
      <xdr:col>23</xdr:col>
      <xdr:colOff>28575</xdr:colOff>
      <xdr:row>94</xdr:row>
      <xdr:rowOff>133350</xdr:rowOff>
    </xdr:to>
    <xdr:sp macro="" textlink="">
      <xdr:nvSpPr>
        <xdr:cNvPr id="3079" name="Text Box 7">
          <a:extLst>
            <a:ext uri="{FF2B5EF4-FFF2-40B4-BE49-F238E27FC236}">
              <a16:creationId xmlns="" xmlns:a16="http://schemas.microsoft.com/office/drawing/2014/main" id="{00000000-0008-0000-0200-0000070C0000}"/>
            </a:ext>
          </a:extLst>
        </xdr:cNvPr>
        <xdr:cNvSpPr txBox="1">
          <a:spLocks noChangeArrowheads="1"/>
        </xdr:cNvSpPr>
      </xdr:nvSpPr>
      <xdr:spPr bwMode="auto">
        <a:xfrm>
          <a:off x="152400" y="17097375"/>
          <a:ext cx="811530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0</xdr:colOff>
      <xdr:row>284</xdr:row>
      <xdr:rowOff>152400</xdr:rowOff>
    </xdr:from>
    <xdr:to>
      <xdr:col>23</xdr:col>
      <xdr:colOff>0</xdr:colOff>
      <xdr:row>284</xdr:row>
      <xdr:rowOff>152400</xdr:rowOff>
    </xdr:to>
    <xdr:sp macro="" textlink="">
      <xdr:nvSpPr>
        <xdr:cNvPr id="10112" name="Rectangle 21">
          <a:extLst>
            <a:ext uri="{FF2B5EF4-FFF2-40B4-BE49-F238E27FC236}">
              <a16:creationId xmlns="" xmlns:a16="http://schemas.microsoft.com/office/drawing/2014/main" id="{00000000-0008-0000-0200-000080270000}"/>
            </a:ext>
          </a:extLst>
        </xdr:cNvPr>
        <xdr:cNvSpPr>
          <a:spLocks noChangeArrowheads="1"/>
        </xdr:cNvSpPr>
      </xdr:nvSpPr>
      <xdr:spPr bwMode="auto">
        <a:xfrm>
          <a:off x="123825" y="51111150"/>
          <a:ext cx="150495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22</xdr:col>
      <xdr:colOff>295275</xdr:colOff>
      <xdr:row>0</xdr:row>
      <xdr:rowOff>85725</xdr:rowOff>
    </xdr:from>
    <xdr:to>
      <xdr:col>22</xdr:col>
      <xdr:colOff>561975</xdr:colOff>
      <xdr:row>2</xdr:row>
      <xdr:rowOff>0</xdr:rowOff>
    </xdr:to>
    <xdr:sp macro="" textlink="">
      <xdr:nvSpPr>
        <xdr:cNvPr id="10137" name="AutoShape 26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99270000}"/>
            </a:ext>
          </a:extLst>
        </xdr:cNvPr>
        <xdr:cNvSpPr>
          <a:spLocks noChangeArrowheads="1"/>
        </xdr:cNvSpPr>
      </xdr:nvSpPr>
      <xdr:spPr bwMode="auto">
        <a:xfrm>
          <a:off x="14811375" y="8572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22</xdr:col>
      <xdr:colOff>295275</xdr:colOff>
      <xdr:row>57</xdr:row>
      <xdr:rowOff>85725</xdr:rowOff>
    </xdr:from>
    <xdr:to>
      <xdr:col>22</xdr:col>
      <xdr:colOff>561975</xdr:colOff>
      <xdr:row>59</xdr:row>
      <xdr:rowOff>0</xdr:rowOff>
    </xdr:to>
    <xdr:sp macro="" textlink="">
      <xdr:nvSpPr>
        <xdr:cNvPr id="10138" name="AutoShape 27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9A270000}"/>
            </a:ext>
          </a:extLst>
        </xdr:cNvPr>
        <xdr:cNvSpPr>
          <a:spLocks noChangeArrowheads="1"/>
        </xdr:cNvSpPr>
      </xdr:nvSpPr>
      <xdr:spPr bwMode="auto">
        <a:xfrm>
          <a:off x="14811375" y="1128712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22</xdr:col>
      <xdr:colOff>314325</xdr:colOff>
      <xdr:row>103</xdr:row>
      <xdr:rowOff>0</xdr:rowOff>
    </xdr:from>
    <xdr:to>
      <xdr:col>22</xdr:col>
      <xdr:colOff>561975</xdr:colOff>
      <xdr:row>104</xdr:row>
      <xdr:rowOff>142875</xdr:rowOff>
    </xdr:to>
    <xdr:sp macro="" textlink="">
      <xdr:nvSpPr>
        <xdr:cNvPr id="10139" name="AutoShape 28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9B270000}"/>
            </a:ext>
          </a:extLst>
        </xdr:cNvPr>
        <xdr:cNvSpPr>
          <a:spLocks noChangeArrowheads="1"/>
        </xdr:cNvSpPr>
      </xdr:nvSpPr>
      <xdr:spPr bwMode="auto">
        <a:xfrm>
          <a:off x="14830425" y="19383375"/>
          <a:ext cx="2476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22</xdr:col>
      <xdr:colOff>295275</xdr:colOff>
      <xdr:row>149</xdr:row>
      <xdr:rowOff>85725</xdr:rowOff>
    </xdr:from>
    <xdr:to>
      <xdr:col>22</xdr:col>
      <xdr:colOff>561975</xdr:colOff>
      <xdr:row>151</xdr:row>
      <xdr:rowOff>0</xdr:rowOff>
    </xdr:to>
    <xdr:sp macro="" textlink="">
      <xdr:nvSpPr>
        <xdr:cNvPr id="10140" name="AutoShape 29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9C270000}"/>
            </a:ext>
          </a:extLst>
        </xdr:cNvPr>
        <xdr:cNvSpPr>
          <a:spLocks noChangeArrowheads="1"/>
        </xdr:cNvSpPr>
      </xdr:nvSpPr>
      <xdr:spPr bwMode="auto">
        <a:xfrm>
          <a:off x="14811375" y="2757487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22</xdr:col>
      <xdr:colOff>295275</xdr:colOff>
      <xdr:row>195</xdr:row>
      <xdr:rowOff>85725</xdr:rowOff>
    </xdr:from>
    <xdr:to>
      <xdr:col>22</xdr:col>
      <xdr:colOff>561975</xdr:colOff>
      <xdr:row>197</xdr:row>
      <xdr:rowOff>0</xdr:rowOff>
    </xdr:to>
    <xdr:sp macro="" textlink="">
      <xdr:nvSpPr>
        <xdr:cNvPr id="10141" name="AutoShape 30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9D270000}"/>
            </a:ext>
          </a:extLst>
        </xdr:cNvPr>
        <xdr:cNvSpPr>
          <a:spLocks noChangeArrowheads="1"/>
        </xdr:cNvSpPr>
      </xdr:nvSpPr>
      <xdr:spPr bwMode="auto">
        <a:xfrm>
          <a:off x="14811375" y="35966400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22</xdr:col>
      <xdr:colOff>295275</xdr:colOff>
      <xdr:row>242</xdr:row>
      <xdr:rowOff>85725</xdr:rowOff>
    </xdr:from>
    <xdr:to>
      <xdr:col>22</xdr:col>
      <xdr:colOff>561975</xdr:colOff>
      <xdr:row>245</xdr:row>
      <xdr:rowOff>0</xdr:rowOff>
    </xdr:to>
    <xdr:sp macro="" textlink="">
      <xdr:nvSpPr>
        <xdr:cNvPr id="10142" name="AutoShape 3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9E270000}"/>
            </a:ext>
          </a:extLst>
        </xdr:cNvPr>
        <xdr:cNvSpPr>
          <a:spLocks noChangeArrowheads="1"/>
        </xdr:cNvSpPr>
      </xdr:nvSpPr>
      <xdr:spPr bwMode="auto">
        <a:xfrm>
          <a:off x="14811375" y="4451032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1</xdr:col>
      <xdr:colOff>0</xdr:colOff>
      <xdr:row>52</xdr:row>
      <xdr:rowOff>200025</xdr:rowOff>
    </xdr:from>
    <xdr:to>
      <xdr:col>23</xdr:col>
      <xdr:colOff>0</xdr:colOff>
      <xdr:row>55</xdr:row>
      <xdr:rowOff>276225</xdr:rowOff>
    </xdr:to>
    <xdr:sp macro="" textlink="">
      <xdr:nvSpPr>
        <xdr:cNvPr id="3107" name="Text Box 35">
          <a:extLst>
            <a:ext uri="{FF2B5EF4-FFF2-40B4-BE49-F238E27FC236}">
              <a16:creationId xmlns="" xmlns:a16="http://schemas.microsoft.com/office/drawing/2014/main" id="{00000000-0008-0000-0200-0000230C0000}"/>
            </a:ext>
          </a:extLst>
        </xdr:cNvPr>
        <xdr:cNvSpPr txBox="1">
          <a:spLocks noChangeArrowheads="1"/>
        </xdr:cNvSpPr>
      </xdr:nvSpPr>
      <xdr:spPr bwMode="auto">
        <a:xfrm>
          <a:off x="123825" y="10096500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95</xdr:row>
      <xdr:rowOff>123825</xdr:rowOff>
    </xdr:from>
    <xdr:to>
      <xdr:col>23</xdr:col>
      <xdr:colOff>38100</xdr:colOff>
      <xdr:row>101</xdr:row>
      <xdr:rowOff>85725</xdr:rowOff>
    </xdr:to>
    <xdr:sp macro="" textlink="">
      <xdr:nvSpPr>
        <xdr:cNvPr id="3108" name="Text Box 36">
          <a:extLst>
            <a:ext uri="{FF2B5EF4-FFF2-40B4-BE49-F238E27FC236}">
              <a16:creationId xmlns="" xmlns:a16="http://schemas.microsoft.com/office/drawing/2014/main" id="{00000000-0008-0000-0200-0000240C0000}"/>
            </a:ext>
          </a:extLst>
        </xdr:cNvPr>
        <xdr:cNvSpPr txBox="1">
          <a:spLocks noChangeArrowheads="1"/>
        </xdr:cNvSpPr>
      </xdr:nvSpPr>
      <xdr:spPr bwMode="auto">
        <a:xfrm>
          <a:off x="161925" y="18211800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134</xdr:row>
      <xdr:rowOff>142875</xdr:rowOff>
    </xdr:from>
    <xdr:to>
      <xdr:col>23</xdr:col>
      <xdr:colOff>28575</xdr:colOff>
      <xdr:row>140</xdr:row>
      <xdr:rowOff>133350</xdr:rowOff>
    </xdr:to>
    <xdr:sp macro="" textlink="">
      <xdr:nvSpPr>
        <xdr:cNvPr id="3111" name="Text Box 39">
          <a:extLst>
            <a:ext uri="{FF2B5EF4-FFF2-40B4-BE49-F238E27FC236}">
              <a16:creationId xmlns="" xmlns:a16="http://schemas.microsoft.com/office/drawing/2014/main" id="{00000000-0008-0000-0200-0000270C0000}"/>
            </a:ext>
          </a:extLst>
        </xdr:cNvPr>
        <xdr:cNvSpPr txBox="1">
          <a:spLocks noChangeArrowheads="1"/>
        </xdr:cNvSpPr>
      </xdr:nvSpPr>
      <xdr:spPr bwMode="auto">
        <a:xfrm>
          <a:off x="152400" y="25203150"/>
          <a:ext cx="811530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Sources for II.3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141</xdr:row>
      <xdr:rowOff>104775</xdr:rowOff>
    </xdr:from>
    <xdr:to>
      <xdr:col>23</xdr:col>
      <xdr:colOff>38100</xdr:colOff>
      <xdr:row>147</xdr:row>
      <xdr:rowOff>66675</xdr:rowOff>
    </xdr:to>
    <xdr:sp macro="" textlink="">
      <xdr:nvSpPr>
        <xdr:cNvPr id="3112" name="Text Box 40">
          <a:extLst>
            <a:ext uri="{FF2B5EF4-FFF2-40B4-BE49-F238E27FC236}">
              <a16:creationId xmlns="" xmlns:a16="http://schemas.microsoft.com/office/drawing/2014/main" id="{00000000-0008-0000-0200-0000280C0000}"/>
            </a:ext>
          </a:extLst>
        </xdr:cNvPr>
        <xdr:cNvSpPr txBox="1">
          <a:spLocks noChangeArrowheads="1"/>
        </xdr:cNvSpPr>
      </xdr:nvSpPr>
      <xdr:spPr bwMode="auto">
        <a:xfrm>
          <a:off x="161925" y="26298525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Comments on II.3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180</xdr:row>
      <xdr:rowOff>142875</xdr:rowOff>
    </xdr:from>
    <xdr:to>
      <xdr:col>23</xdr:col>
      <xdr:colOff>28575</xdr:colOff>
      <xdr:row>186</xdr:row>
      <xdr:rowOff>133350</xdr:rowOff>
    </xdr:to>
    <xdr:sp macro="" textlink="">
      <xdr:nvSpPr>
        <xdr:cNvPr id="3113" name="Text Box 41">
          <a:extLst>
            <a:ext uri="{FF2B5EF4-FFF2-40B4-BE49-F238E27FC236}">
              <a16:creationId xmlns="" xmlns:a16="http://schemas.microsoft.com/office/drawing/2014/main" id="{00000000-0008-0000-0200-0000290C0000}"/>
            </a:ext>
          </a:extLst>
        </xdr:cNvPr>
        <xdr:cNvSpPr txBox="1">
          <a:spLocks noChangeArrowheads="1"/>
        </xdr:cNvSpPr>
      </xdr:nvSpPr>
      <xdr:spPr bwMode="auto">
        <a:xfrm>
          <a:off x="152400" y="33594675"/>
          <a:ext cx="811530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Sources for II.4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187</xdr:row>
      <xdr:rowOff>104775</xdr:rowOff>
    </xdr:from>
    <xdr:to>
      <xdr:col>23</xdr:col>
      <xdr:colOff>38100</xdr:colOff>
      <xdr:row>193</xdr:row>
      <xdr:rowOff>66675</xdr:rowOff>
    </xdr:to>
    <xdr:sp macro="" textlink="">
      <xdr:nvSpPr>
        <xdr:cNvPr id="3114" name="Text Box 42">
          <a:extLst>
            <a:ext uri="{FF2B5EF4-FFF2-40B4-BE49-F238E27FC236}">
              <a16:creationId xmlns="" xmlns:a16="http://schemas.microsoft.com/office/drawing/2014/main" id="{00000000-0008-0000-0200-00002A0C0000}"/>
            </a:ext>
          </a:extLst>
        </xdr:cNvPr>
        <xdr:cNvSpPr txBox="1">
          <a:spLocks noChangeArrowheads="1"/>
        </xdr:cNvSpPr>
      </xdr:nvSpPr>
      <xdr:spPr bwMode="auto">
        <a:xfrm>
          <a:off x="161925" y="34690050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Comments on II.4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226</xdr:row>
      <xdr:rowOff>142875</xdr:rowOff>
    </xdr:from>
    <xdr:to>
      <xdr:col>23</xdr:col>
      <xdr:colOff>28575</xdr:colOff>
      <xdr:row>232</xdr:row>
      <xdr:rowOff>133350</xdr:rowOff>
    </xdr:to>
    <xdr:sp macro="" textlink="">
      <xdr:nvSpPr>
        <xdr:cNvPr id="3115" name="Text Box 43">
          <a:extLst>
            <a:ext uri="{FF2B5EF4-FFF2-40B4-BE49-F238E27FC236}">
              <a16:creationId xmlns="" xmlns:a16="http://schemas.microsoft.com/office/drawing/2014/main" id="{00000000-0008-0000-0200-00002B0C0000}"/>
            </a:ext>
          </a:extLst>
        </xdr:cNvPr>
        <xdr:cNvSpPr txBox="1">
          <a:spLocks noChangeArrowheads="1"/>
        </xdr:cNvSpPr>
      </xdr:nvSpPr>
      <xdr:spPr bwMode="auto">
        <a:xfrm>
          <a:off x="152400" y="41976675"/>
          <a:ext cx="811530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Sources for II.5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233</xdr:row>
      <xdr:rowOff>104775</xdr:rowOff>
    </xdr:from>
    <xdr:to>
      <xdr:col>23</xdr:col>
      <xdr:colOff>38100</xdr:colOff>
      <xdr:row>239</xdr:row>
      <xdr:rowOff>66675</xdr:rowOff>
    </xdr:to>
    <xdr:sp macro="" textlink="">
      <xdr:nvSpPr>
        <xdr:cNvPr id="3116" name="Text Box 44">
          <a:extLst>
            <a:ext uri="{FF2B5EF4-FFF2-40B4-BE49-F238E27FC236}">
              <a16:creationId xmlns="" xmlns:a16="http://schemas.microsoft.com/office/drawing/2014/main" id="{00000000-0008-0000-0200-00002C0C0000}"/>
            </a:ext>
          </a:extLst>
        </xdr:cNvPr>
        <xdr:cNvSpPr txBox="1">
          <a:spLocks noChangeArrowheads="1"/>
        </xdr:cNvSpPr>
      </xdr:nvSpPr>
      <xdr:spPr bwMode="auto">
        <a:xfrm>
          <a:off x="161925" y="43072050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Comments on II.5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429</xdr:row>
      <xdr:rowOff>142875</xdr:rowOff>
    </xdr:from>
    <xdr:to>
      <xdr:col>23</xdr:col>
      <xdr:colOff>28575</xdr:colOff>
      <xdr:row>435</xdr:row>
      <xdr:rowOff>133350</xdr:rowOff>
    </xdr:to>
    <xdr:sp macro="" textlink="">
      <xdr:nvSpPr>
        <xdr:cNvPr id="3117" name="Text Box 45">
          <a:extLst>
            <a:ext uri="{FF2B5EF4-FFF2-40B4-BE49-F238E27FC236}">
              <a16:creationId xmlns="" xmlns:a16="http://schemas.microsoft.com/office/drawing/2014/main" id="{00000000-0008-0000-0200-00002D0C0000}"/>
            </a:ext>
          </a:extLst>
        </xdr:cNvPr>
        <xdr:cNvSpPr txBox="1">
          <a:spLocks noChangeArrowheads="1"/>
        </xdr:cNvSpPr>
      </xdr:nvSpPr>
      <xdr:spPr bwMode="auto">
        <a:xfrm>
          <a:off x="152400" y="76781025"/>
          <a:ext cx="8115300" cy="962025"/>
        </a:xfrm>
        <a:prstGeom prst="rect">
          <a:avLst/>
        </a:prstGeom>
        <a:solidFill>
          <a:sysClr val="window" lastClr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Sources for II.7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436</xdr:row>
      <xdr:rowOff>104775</xdr:rowOff>
    </xdr:from>
    <xdr:to>
      <xdr:col>23</xdr:col>
      <xdr:colOff>38100</xdr:colOff>
      <xdr:row>442</xdr:row>
      <xdr:rowOff>66675</xdr:rowOff>
    </xdr:to>
    <xdr:sp macro="" textlink="">
      <xdr:nvSpPr>
        <xdr:cNvPr id="3118" name="Text Box 46">
          <a:extLst>
            <a:ext uri="{FF2B5EF4-FFF2-40B4-BE49-F238E27FC236}">
              <a16:creationId xmlns="" xmlns:a16="http://schemas.microsoft.com/office/drawing/2014/main" id="{00000000-0008-0000-0200-00002E0C0000}"/>
            </a:ext>
          </a:extLst>
        </xdr:cNvPr>
        <xdr:cNvSpPr txBox="1">
          <a:spLocks noChangeArrowheads="1"/>
        </xdr:cNvSpPr>
      </xdr:nvSpPr>
      <xdr:spPr bwMode="auto">
        <a:xfrm>
          <a:off x="161925" y="77876400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1</xdr:col>
      <xdr:colOff>38100</xdr:colOff>
      <xdr:row>377</xdr:row>
      <xdr:rowOff>104775</xdr:rowOff>
    </xdr:from>
    <xdr:to>
      <xdr:col>23</xdr:col>
      <xdr:colOff>38100</xdr:colOff>
      <xdr:row>383</xdr:row>
      <xdr:rowOff>95250</xdr:rowOff>
    </xdr:to>
    <xdr:sp macro="" textlink="">
      <xdr:nvSpPr>
        <xdr:cNvPr id="3119" name="Text Box 47">
          <a:extLst>
            <a:ext uri="{FF2B5EF4-FFF2-40B4-BE49-F238E27FC236}">
              <a16:creationId xmlns="" xmlns:a16="http://schemas.microsoft.com/office/drawing/2014/main" id="{00000000-0008-0000-0200-00002F0C0000}"/>
            </a:ext>
          </a:extLst>
        </xdr:cNvPr>
        <xdr:cNvSpPr txBox="1">
          <a:spLocks noChangeArrowheads="1"/>
        </xdr:cNvSpPr>
      </xdr:nvSpPr>
      <xdr:spPr bwMode="auto">
        <a:xfrm>
          <a:off x="161925" y="66913125"/>
          <a:ext cx="811530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384</xdr:row>
      <xdr:rowOff>142875</xdr:rowOff>
    </xdr:from>
    <xdr:to>
      <xdr:col>23</xdr:col>
      <xdr:colOff>47625</xdr:colOff>
      <xdr:row>390</xdr:row>
      <xdr:rowOff>104775</xdr:rowOff>
    </xdr:to>
    <xdr:sp macro="" textlink="">
      <xdr:nvSpPr>
        <xdr:cNvPr id="3120" name="Text Box 48">
          <a:extLst>
            <a:ext uri="{FF2B5EF4-FFF2-40B4-BE49-F238E27FC236}">
              <a16:creationId xmlns="" xmlns:a16="http://schemas.microsoft.com/office/drawing/2014/main" id="{00000000-0008-0000-0200-0000300C0000}"/>
            </a:ext>
          </a:extLst>
        </xdr:cNvPr>
        <xdr:cNvSpPr txBox="1">
          <a:spLocks noChangeArrowheads="1"/>
        </xdr:cNvSpPr>
      </xdr:nvSpPr>
      <xdr:spPr bwMode="auto">
        <a:xfrm>
          <a:off x="171450" y="68084700"/>
          <a:ext cx="81153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257175</xdr:colOff>
      <xdr:row>392</xdr:row>
      <xdr:rowOff>0</xdr:rowOff>
    </xdr:from>
    <xdr:to>
      <xdr:col>22</xdr:col>
      <xdr:colOff>523875</xdr:colOff>
      <xdr:row>393</xdr:row>
      <xdr:rowOff>76200</xdr:rowOff>
    </xdr:to>
    <xdr:sp macro="" textlink="">
      <xdr:nvSpPr>
        <xdr:cNvPr id="10155" name="AutoShape 49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AB270000}"/>
            </a:ext>
          </a:extLst>
        </xdr:cNvPr>
        <xdr:cNvSpPr>
          <a:spLocks noChangeArrowheads="1"/>
        </xdr:cNvSpPr>
      </xdr:nvSpPr>
      <xdr:spPr bwMode="auto">
        <a:xfrm>
          <a:off x="14773275" y="6923722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1</xdr:col>
      <xdr:colOff>0</xdr:colOff>
      <xdr:row>384</xdr:row>
      <xdr:rowOff>0</xdr:rowOff>
    </xdr:from>
    <xdr:to>
      <xdr:col>23</xdr:col>
      <xdr:colOff>0</xdr:colOff>
      <xdr:row>384</xdr:row>
      <xdr:rowOff>0</xdr:rowOff>
    </xdr:to>
    <xdr:sp macro="" textlink="">
      <xdr:nvSpPr>
        <xdr:cNvPr id="10132" name="Rectangle 54">
          <a:extLst>
            <a:ext uri="{FF2B5EF4-FFF2-40B4-BE49-F238E27FC236}">
              <a16:creationId xmlns="" xmlns:a16="http://schemas.microsoft.com/office/drawing/2014/main" id="{00000000-0008-0000-0200-000094270000}"/>
            </a:ext>
          </a:extLst>
        </xdr:cNvPr>
        <xdr:cNvSpPr>
          <a:spLocks noChangeArrowheads="1"/>
        </xdr:cNvSpPr>
      </xdr:nvSpPr>
      <xdr:spPr bwMode="auto">
        <a:xfrm>
          <a:off x="123825" y="67941825"/>
          <a:ext cx="150495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361</xdr:row>
      <xdr:rowOff>0</xdr:rowOff>
    </xdr:from>
    <xdr:to>
      <xdr:col>23</xdr:col>
      <xdr:colOff>0</xdr:colOff>
      <xdr:row>361</xdr:row>
      <xdr:rowOff>0</xdr:rowOff>
    </xdr:to>
    <xdr:sp macro="" textlink="">
      <xdr:nvSpPr>
        <xdr:cNvPr id="10133" name="Rectangle 55">
          <a:extLst>
            <a:ext uri="{FF2B5EF4-FFF2-40B4-BE49-F238E27FC236}">
              <a16:creationId xmlns="" xmlns:a16="http://schemas.microsoft.com/office/drawing/2014/main" id="{00000000-0008-0000-0200-000095270000}"/>
            </a:ext>
          </a:extLst>
        </xdr:cNvPr>
        <xdr:cNvSpPr>
          <a:spLocks noChangeArrowheads="1"/>
        </xdr:cNvSpPr>
      </xdr:nvSpPr>
      <xdr:spPr bwMode="auto">
        <a:xfrm>
          <a:off x="123825" y="63522225"/>
          <a:ext cx="150495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85725</xdr:rowOff>
    </xdr:from>
    <xdr:to>
      <xdr:col>15</xdr:col>
      <xdr:colOff>85725</xdr:colOff>
      <xdr:row>2</xdr:row>
      <xdr:rowOff>0</xdr:rowOff>
    </xdr:to>
    <xdr:sp macro="" textlink="">
      <xdr:nvSpPr>
        <xdr:cNvPr id="10330" name="AutoShape 1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5A280000}"/>
            </a:ext>
          </a:extLst>
        </xdr:cNvPr>
        <xdr:cNvSpPr>
          <a:spLocks noChangeArrowheads="1"/>
        </xdr:cNvSpPr>
      </xdr:nvSpPr>
      <xdr:spPr bwMode="auto">
        <a:xfrm>
          <a:off x="9058275" y="85725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14</xdr:col>
      <xdr:colOff>266700</xdr:colOff>
      <xdr:row>59</xdr:row>
      <xdr:rowOff>76200</xdr:rowOff>
    </xdr:from>
    <xdr:to>
      <xdr:col>14</xdr:col>
      <xdr:colOff>533400</xdr:colOff>
      <xdr:row>60</xdr:row>
      <xdr:rowOff>152400</xdr:rowOff>
    </xdr:to>
    <xdr:sp macro="" textlink="">
      <xdr:nvSpPr>
        <xdr:cNvPr id="10331" name="AutoShape 1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5B280000}"/>
            </a:ext>
          </a:extLst>
        </xdr:cNvPr>
        <xdr:cNvSpPr>
          <a:spLocks noChangeArrowheads="1"/>
        </xdr:cNvSpPr>
      </xdr:nvSpPr>
      <xdr:spPr bwMode="auto">
        <a:xfrm>
          <a:off x="8915400" y="10934700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14</xdr:col>
      <xdr:colOff>409575</xdr:colOff>
      <xdr:row>100</xdr:row>
      <xdr:rowOff>85725</xdr:rowOff>
    </xdr:from>
    <xdr:to>
      <xdr:col>15</xdr:col>
      <xdr:colOff>85725</xdr:colOff>
      <xdr:row>102</xdr:row>
      <xdr:rowOff>0</xdr:rowOff>
    </xdr:to>
    <xdr:sp macro="" textlink="">
      <xdr:nvSpPr>
        <xdr:cNvPr id="10332" name="AutoShape 16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5C280000}"/>
            </a:ext>
          </a:extLst>
        </xdr:cNvPr>
        <xdr:cNvSpPr>
          <a:spLocks noChangeArrowheads="1"/>
        </xdr:cNvSpPr>
      </xdr:nvSpPr>
      <xdr:spPr bwMode="auto">
        <a:xfrm>
          <a:off x="9058275" y="19488150"/>
          <a:ext cx="266700" cy="238125"/>
        </a:xfrm>
        <a:prstGeom prst="leftArrow">
          <a:avLst>
            <a:gd name="adj1" fmla="val 50000"/>
            <a:gd name="adj2" fmla="val 28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  <xdr:twoCellAnchor>
    <xdr:from>
      <xdr:col>1</xdr:col>
      <xdr:colOff>28575</xdr:colOff>
      <xdr:row>43</xdr:row>
      <xdr:rowOff>133350</xdr:rowOff>
    </xdr:from>
    <xdr:to>
      <xdr:col>14</xdr:col>
      <xdr:colOff>581025</xdr:colOff>
      <xdr:row>49</xdr:row>
      <xdr:rowOff>114300</xdr:rowOff>
    </xdr:to>
    <xdr:sp macro="" textlink="">
      <xdr:nvSpPr>
        <xdr:cNvPr id="1043" name="Text Box 19">
          <a:extLst>
            <a:ext uri="{FF2B5EF4-FFF2-40B4-BE49-F238E27FC236}">
              <a16:creationId xmlns=""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142875" y="7486650"/>
          <a:ext cx="908685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49</xdr:row>
      <xdr:rowOff>161924</xdr:rowOff>
    </xdr:from>
    <xdr:to>
      <xdr:col>14</xdr:col>
      <xdr:colOff>571500</xdr:colOff>
      <xdr:row>59</xdr:row>
      <xdr:rowOff>57150</xdr:rowOff>
    </xdr:to>
    <xdr:sp macro="" textlink="">
      <xdr:nvSpPr>
        <xdr:cNvPr id="1044" name="Text Box 20">
          <a:extLst>
            <a:ext uri="{FF2B5EF4-FFF2-40B4-BE49-F238E27FC236}">
              <a16:creationId xmlns=""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152400" y="8496299"/>
          <a:ext cx="9067800" cy="1514476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84</xdr:row>
      <xdr:rowOff>142875</xdr:rowOff>
    </xdr:from>
    <xdr:to>
      <xdr:col>14</xdr:col>
      <xdr:colOff>581025</xdr:colOff>
      <xdr:row>90</xdr:row>
      <xdr:rowOff>133350</xdr:rowOff>
    </xdr:to>
    <xdr:sp macro="" textlink="">
      <xdr:nvSpPr>
        <xdr:cNvPr id="1045" name="Text Box 21">
          <a:extLst>
            <a:ext uri="{FF2B5EF4-FFF2-40B4-BE49-F238E27FC236}">
              <a16:creationId xmlns=""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142875" y="16954500"/>
          <a:ext cx="790575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91</xdr:row>
      <xdr:rowOff>104775</xdr:rowOff>
    </xdr:from>
    <xdr:to>
      <xdr:col>14</xdr:col>
      <xdr:colOff>571500</xdr:colOff>
      <xdr:row>97</xdr:row>
      <xdr:rowOff>66675</xdr:rowOff>
    </xdr:to>
    <xdr:sp macro="" textlink="">
      <xdr:nvSpPr>
        <xdr:cNvPr id="1046" name="Text Box 22">
          <a:extLst>
            <a:ext uri="{FF2B5EF4-FFF2-40B4-BE49-F238E27FC236}">
              <a16:creationId xmlns=""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152400" y="18049875"/>
          <a:ext cx="78867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28575</xdr:colOff>
      <xdr:row>137</xdr:row>
      <xdr:rowOff>142875</xdr:rowOff>
    </xdr:from>
    <xdr:to>
      <xdr:col>14</xdr:col>
      <xdr:colOff>581025</xdr:colOff>
      <xdr:row>143</xdr:row>
      <xdr:rowOff>133350</xdr:rowOff>
    </xdr:to>
    <xdr:sp macro="" textlink="">
      <xdr:nvSpPr>
        <xdr:cNvPr id="1047" name="Text Box 23">
          <a:extLst>
            <a:ext uri="{FF2B5EF4-FFF2-40B4-BE49-F238E27FC236}">
              <a16:creationId xmlns=""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142875" y="26469975"/>
          <a:ext cx="7905750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Sources for III.2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144</xdr:row>
      <xdr:rowOff>104775</xdr:rowOff>
    </xdr:from>
    <xdr:to>
      <xdr:col>14</xdr:col>
      <xdr:colOff>571500</xdr:colOff>
      <xdr:row>150</xdr:row>
      <xdr:rowOff>66675</xdr:rowOff>
    </xdr:to>
    <xdr:sp macro="" textlink="">
      <xdr:nvSpPr>
        <xdr:cNvPr id="1048" name="Text Box 24">
          <a:extLst>
            <a:ext uri="{FF2B5EF4-FFF2-40B4-BE49-F238E27FC236}">
              <a16:creationId xmlns=""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152400" y="27565350"/>
          <a:ext cx="7886700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Comments on III.2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85725</xdr:rowOff>
    </xdr:from>
    <xdr:to>
      <xdr:col>13</xdr:col>
      <xdr:colOff>419100</xdr:colOff>
      <xdr:row>2</xdr:row>
      <xdr:rowOff>47625</xdr:rowOff>
    </xdr:to>
    <xdr:sp macro="" textlink="">
      <xdr:nvSpPr>
        <xdr:cNvPr id="5493" name="AutoShape 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75150000}"/>
            </a:ext>
          </a:extLst>
        </xdr:cNvPr>
        <xdr:cNvSpPr>
          <a:spLocks noChangeArrowheads="1"/>
        </xdr:cNvSpPr>
      </xdr:nvSpPr>
      <xdr:spPr bwMode="auto">
        <a:xfrm>
          <a:off x="8629650" y="85725"/>
          <a:ext cx="276225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6666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</xdr:colOff>
      <xdr:row>51</xdr:row>
      <xdr:rowOff>142875</xdr:rowOff>
    </xdr:from>
    <xdr:to>
      <xdr:col>12</xdr:col>
      <xdr:colOff>581025</xdr:colOff>
      <xdr:row>57</xdr:row>
      <xdr:rowOff>133350</xdr:rowOff>
    </xdr:to>
    <xdr:sp macro="" textlink="">
      <xdr:nvSpPr>
        <xdr:cNvPr id="5128" name="Text Box 8">
          <a:extLst>
            <a:ext uri="{FF2B5EF4-FFF2-40B4-BE49-F238E27FC236}">
              <a16:creationId xmlns="" xmlns:a16="http://schemas.microsoft.com/office/drawing/2014/main" id="{00000000-0008-0000-0400-000008140000}"/>
            </a:ext>
          </a:extLst>
        </xdr:cNvPr>
        <xdr:cNvSpPr txBox="1">
          <a:spLocks noChangeArrowheads="1"/>
        </xdr:cNvSpPr>
      </xdr:nvSpPr>
      <xdr:spPr bwMode="auto">
        <a:xfrm>
          <a:off x="142875" y="9858375"/>
          <a:ext cx="7896225" cy="962025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Sources for VI.1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58</xdr:row>
      <xdr:rowOff>104775</xdr:rowOff>
    </xdr:from>
    <xdr:to>
      <xdr:col>12</xdr:col>
      <xdr:colOff>571500</xdr:colOff>
      <xdr:row>64</xdr:row>
      <xdr:rowOff>66675</xdr:rowOff>
    </xdr:to>
    <xdr:sp macro="" textlink="">
      <xdr:nvSpPr>
        <xdr:cNvPr id="5129" name="Text Box 9">
          <a:extLst>
            <a:ext uri="{FF2B5EF4-FFF2-40B4-BE49-F238E27FC236}">
              <a16:creationId xmlns="" xmlns:a16="http://schemas.microsoft.com/office/drawing/2014/main" id="{00000000-0008-0000-0400-000009140000}"/>
            </a:ext>
          </a:extLst>
        </xdr:cNvPr>
        <xdr:cNvSpPr txBox="1">
          <a:spLocks noChangeArrowheads="1"/>
        </xdr:cNvSpPr>
      </xdr:nvSpPr>
      <xdr:spPr bwMode="auto">
        <a:xfrm>
          <a:off x="152400" y="10953750"/>
          <a:ext cx="7877175" cy="933450"/>
        </a:xfrm>
        <a:prstGeom prst="rect">
          <a:avLst/>
        </a:prstGeom>
        <a:solidFill>
          <a:srgbClr val="FFFFFF"/>
        </a:solidFill>
        <a:ln w="9525">
          <a:solidFill>
            <a:srgbClr val="666699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Comments on IV.1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cbs.gov.il/reader/?MIval=cw_usr_view_Folder&amp;ID=141" TargetMode="External"/><Relationship Id="rId1" Type="http://schemas.openxmlformats.org/officeDocument/2006/relationships/hyperlink" Target="http://lang.che.org.il/en/?page_id=3974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185"/>
  <sheetViews>
    <sheetView showGridLines="0" showZeros="0" workbookViewId="0">
      <selection activeCell="H19" sqref="H19"/>
    </sheetView>
  </sheetViews>
  <sheetFormatPr baseColWidth="10" defaultColWidth="11.42578125" defaultRowHeight="12.75"/>
  <cols>
    <col min="1" max="1" width="4.7109375" customWidth="1"/>
  </cols>
  <sheetData>
    <row r="1" spans="1:9">
      <c r="A1" s="409" t="s">
        <v>226</v>
      </c>
    </row>
    <row r="4" spans="1:9">
      <c r="A4" s="17" t="s">
        <v>47</v>
      </c>
      <c r="H4" s="17"/>
    </row>
    <row r="5" spans="1:9">
      <c r="B5" s="13" t="s">
        <v>48</v>
      </c>
      <c r="I5" s="13"/>
    </row>
    <row r="8" spans="1:9">
      <c r="A8" s="17" t="s">
        <v>49</v>
      </c>
      <c r="H8" s="17"/>
    </row>
    <row r="9" spans="1:9">
      <c r="B9" s="13" t="s">
        <v>50</v>
      </c>
      <c r="I9" s="13"/>
    </row>
    <row r="10" spans="1:9">
      <c r="B10" s="13" t="s">
        <v>51</v>
      </c>
      <c r="I10" s="13"/>
    </row>
    <row r="11" spans="1:9">
      <c r="B11" s="13" t="s">
        <v>52</v>
      </c>
      <c r="I11" s="13"/>
    </row>
    <row r="12" spans="1:9">
      <c r="B12" s="13" t="s">
        <v>53</v>
      </c>
      <c r="I12" s="13"/>
    </row>
    <row r="13" spans="1:9">
      <c r="B13" s="13" t="s">
        <v>54</v>
      </c>
      <c r="I13" s="13"/>
    </row>
    <row r="14" spans="1:9">
      <c r="B14" s="13" t="s">
        <v>91</v>
      </c>
      <c r="I14" s="13"/>
    </row>
    <row r="15" spans="1:9">
      <c r="B15" s="17" t="s">
        <v>55</v>
      </c>
    </row>
    <row r="17" spans="1:10">
      <c r="A17" s="17" t="s">
        <v>56</v>
      </c>
      <c r="H17" s="17"/>
    </row>
    <row r="18" spans="1:10">
      <c r="B18" s="13" t="s">
        <v>57</v>
      </c>
      <c r="C18" s="10"/>
      <c r="D18" s="10"/>
      <c r="E18" s="10"/>
      <c r="F18" s="10"/>
      <c r="I18" s="13"/>
      <c r="J18" s="10"/>
    </row>
    <row r="19" spans="1:10">
      <c r="B19" s="13" t="s">
        <v>58</v>
      </c>
      <c r="C19" s="10"/>
      <c r="D19" s="10"/>
      <c r="E19" s="10"/>
      <c r="F19" s="10"/>
      <c r="I19" s="13"/>
      <c r="J19" s="10"/>
    </row>
    <row r="20" spans="1:10">
      <c r="B20" s="13" t="s">
        <v>59</v>
      </c>
      <c r="C20" s="10"/>
      <c r="D20" s="10"/>
      <c r="E20" s="10"/>
      <c r="F20" s="10"/>
      <c r="I20" s="13"/>
      <c r="J20" s="10"/>
    </row>
    <row r="22" spans="1:10">
      <c r="A22" s="17" t="s">
        <v>137</v>
      </c>
      <c r="H22" s="17"/>
    </row>
    <row r="23" spans="1:10">
      <c r="B23" s="13" t="s">
        <v>138</v>
      </c>
      <c r="C23" s="10"/>
      <c r="D23" s="10"/>
      <c r="E23" s="10"/>
      <c r="I23" s="13"/>
      <c r="J23" s="10"/>
    </row>
    <row r="24" spans="1:10">
      <c r="C24" s="10"/>
      <c r="D24" s="10"/>
      <c r="E24" s="10"/>
      <c r="J24" s="10"/>
    </row>
    <row r="25" spans="1:10">
      <c r="A25" s="379" t="s">
        <v>186</v>
      </c>
      <c r="B25" s="379"/>
      <c r="C25" s="380"/>
      <c r="D25" s="380"/>
      <c r="E25" s="380"/>
    </row>
    <row r="26" spans="1:10">
      <c r="C26" s="380"/>
      <c r="D26" s="380"/>
      <c r="E26" s="380"/>
    </row>
    <row r="27" spans="1:10">
      <c r="A27" s="379" t="s">
        <v>187</v>
      </c>
      <c r="B27" s="379"/>
      <c r="C27" s="381"/>
      <c r="D27" s="380"/>
      <c r="E27" s="380"/>
    </row>
    <row r="28" spans="1:10">
      <c r="C28" s="10"/>
      <c r="D28" s="10"/>
      <c r="E28" s="10"/>
    </row>
    <row r="122" spans="2:3">
      <c r="C122" t="s">
        <v>60</v>
      </c>
    </row>
    <row r="124" spans="2:3">
      <c r="B124" t="s">
        <v>13</v>
      </c>
      <c r="C124" s="16" t="s">
        <v>61</v>
      </c>
    </row>
    <row r="125" spans="2:3">
      <c r="B125" t="s">
        <v>10</v>
      </c>
      <c r="C125" t="s">
        <v>62</v>
      </c>
    </row>
    <row r="126" spans="2:3">
      <c r="B126" t="s">
        <v>11</v>
      </c>
      <c r="C126" t="s">
        <v>63</v>
      </c>
    </row>
    <row r="127" spans="2:3">
      <c r="B127" t="s">
        <v>12</v>
      </c>
      <c r="C127" t="s">
        <v>142</v>
      </c>
    </row>
    <row r="130" spans="2:3">
      <c r="B130" s="1"/>
      <c r="C130" s="39" t="s">
        <v>64</v>
      </c>
    </row>
    <row r="131" spans="2:3">
      <c r="B131" t="s">
        <v>14</v>
      </c>
      <c r="C131" s="1" t="s">
        <v>65</v>
      </c>
    </row>
    <row r="132" spans="2:3">
      <c r="B132" s="1" t="s">
        <v>15</v>
      </c>
      <c r="C132" s="1" t="s">
        <v>66</v>
      </c>
    </row>
    <row r="133" spans="2:3">
      <c r="B133" s="1"/>
      <c r="C133" s="1"/>
    </row>
    <row r="134" spans="2:3">
      <c r="B134" s="1"/>
      <c r="C134" s="39" t="s">
        <v>67</v>
      </c>
    </row>
    <row r="135" spans="2:3">
      <c r="B135" t="s">
        <v>35</v>
      </c>
      <c r="C135" s="1" t="s">
        <v>68</v>
      </c>
    </row>
    <row r="136" spans="2:3">
      <c r="B136" s="1" t="s">
        <v>36</v>
      </c>
      <c r="C136" s="1" t="s">
        <v>69</v>
      </c>
    </row>
    <row r="137" spans="2:3">
      <c r="B137" s="1"/>
      <c r="C137" s="1"/>
    </row>
    <row r="138" spans="2:3">
      <c r="B138" s="1"/>
      <c r="C138" s="1"/>
    </row>
    <row r="139" spans="2:3">
      <c r="B139" s="1"/>
      <c r="C139" s="39" t="s">
        <v>70</v>
      </c>
    </row>
    <row r="140" spans="2:3">
      <c r="B140" t="s">
        <v>109</v>
      </c>
      <c r="C140" s="1" t="s">
        <v>71</v>
      </c>
    </row>
    <row r="141" spans="2:3">
      <c r="B141" s="1" t="s">
        <v>110</v>
      </c>
      <c r="C141" s="1" t="s">
        <v>72</v>
      </c>
    </row>
    <row r="142" spans="2:3">
      <c r="B142" s="1"/>
      <c r="C142" s="1"/>
    </row>
    <row r="143" spans="2:3">
      <c r="B143" s="1"/>
      <c r="C143" s="1"/>
    </row>
    <row r="144" spans="2:3">
      <c r="B144" s="1"/>
      <c r="C144" s="39" t="s">
        <v>73</v>
      </c>
    </row>
    <row r="145" spans="2:3">
      <c r="B145" t="s">
        <v>17</v>
      </c>
      <c r="C145" s="1" t="s">
        <v>74</v>
      </c>
    </row>
    <row r="146" spans="2:3">
      <c r="B146" s="1" t="s">
        <v>18</v>
      </c>
      <c r="C146" s="1" t="s">
        <v>75</v>
      </c>
    </row>
    <row r="147" spans="2:3">
      <c r="B147" s="1"/>
      <c r="C147" s="1"/>
    </row>
    <row r="148" spans="2:3">
      <c r="B148" s="1"/>
      <c r="C148" s="39" t="s">
        <v>76</v>
      </c>
    </row>
    <row r="149" spans="2:3">
      <c r="B149" s="1" t="s">
        <v>21</v>
      </c>
      <c r="C149" s="1" t="s">
        <v>77</v>
      </c>
    </row>
    <row r="150" spans="2:3">
      <c r="B150" s="1" t="s">
        <v>22</v>
      </c>
      <c r="C150" s="1" t="s">
        <v>78</v>
      </c>
    </row>
    <row r="151" spans="2:3">
      <c r="B151" s="1"/>
      <c r="C151" s="1"/>
    </row>
    <row r="152" spans="2:3">
      <c r="B152" s="1"/>
      <c r="C152" s="39" t="s">
        <v>79</v>
      </c>
    </row>
    <row r="153" spans="2:3">
      <c r="B153" t="s">
        <v>23</v>
      </c>
      <c r="C153" s="1" t="s">
        <v>80</v>
      </c>
    </row>
    <row r="154" spans="2:3">
      <c r="B154" s="1" t="s">
        <v>24</v>
      </c>
      <c r="C154" s="1" t="s">
        <v>81</v>
      </c>
    </row>
    <row r="155" spans="2:3">
      <c r="B155" s="1"/>
      <c r="C155" s="1"/>
    </row>
    <row r="156" spans="2:3">
      <c r="B156" s="1"/>
      <c r="C156" s="39" t="s">
        <v>82</v>
      </c>
    </row>
    <row r="157" spans="2:3">
      <c r="B157" t="s">
        <v>19</v>
      </c>
      <c r="C157" s="1" t="s">
        <v>83</v>
      </c>
    </row>
    <row r="158" spans="2:3">
      <c r="B158" s="1" t="s">
        <v>20</v>
      </c>
      <c r="C158" s="1" t="s">
        <v>84</v>
      </c>
    </row>
    <row r="159" spans="2:3">
      <c r="B159" s="1" t="s">
        <v>39</v>
      </c>
      <c r="C159" s="1" t="s">
        <v>140</v>
      </c>
    </row>
    <row r="160" spans="2:3">
      <c r="B160" s="1" t="s">
        <v>40</v>
      </c>
      <c r="C160" s="1" t="s">
        <v>141</v>
      </c>
    </row>
    <row r="161" spans="2:3">
      <c r="B161" s="1"/>
      <c r="C161" s="1"/>
    </row>
    <row r="162" spans="2:3">
      <c r="B162" s="1"/>
      <c r="C162" s="39" t="s">
        <v>85</v>
      </c>
    </row>
    <row r="163" spans="2:3">
      <c r="B163" s="1" t="s">
        <v>41</v>
      </c>
      <c r="C163" s="1" t="s">
        <v>143</v>
      </c>
    </row>
    <row r="164" spans="2:3">
      <c r="B164" s="1" t="s">
        <v>42</v>
      </c>
      <c r="C164" s="1" t="s">
        <v>144</v>
      </c>
    </row>
    <row r="165" spans="2:3">
      <c r="B165" s="1" t="s">
        <v>43</v>
      </c>
      <c r="C165" s="1" t="s">
        <v>86</v>
      </c>
    </row>
    <row r="166" spans="2:3">
      <c r="B166" s="1" t="s">
        <v>44</v>
      </c>
      <c r="C166" s="1" t="s">
        <v>87</v>
      </c>
    </row>
    <row r="167" spans="2:3">
      <c r="B167" s="1" t="s">
        <v>45</v>
      </c>
      <c r="C167" s="1" t="s">
        <v>88</v>
      </c>
    </row>
    <row r="168" spans="2:3">
      <c r="B168" s="1" t="s">
        <v>46</v>
      </c>
      <c r="C168" s="1" t="s">
        <v>89</v>
      </c>
    </row>
    <row r="169" spans="2:3">
      <c r="B169" s="1"/>
      <c r="C169" s="1"/>
    </row>
    <row r="170" spans="2:3">
      <c r="B170" s="1"/>
      <c r="C170" s="1"/>
    </row>
    <row r="171" spans="2:3">
      <c r="B171" s="1"/>
      <c r="C171" s="39" t="s">
        <v>90</v>
      </c>
    </row>
    <row r="172" spans="2:3">
      <c r="B172" s="1" t="s">
        <v>25</v>
      </c>
      <c r="C172" s="90" t="s">
        <v>0</v>
      </c>
    </row>
    <row r="173" spans="2:3">
      <c r="B173" s="1" t="s">
        <v>26</v>
      </c>
      <c r="C173" s="90" t="s">
        <v>1</v>
      </c>
    </row>
    <row r="174" spans="2:3">
      <c r="B174" s="1" t="s">
        <v>27</v>
      </c>
      <c r="C174" s="90" t="s">
        <v>2</v>
      </c>
    </row>
    <row r="175" spans="2:3">
      <c r="B175" s="1" t="s">
        <v>28</v>
      </c>
      <c r="C175" s="90" t="s">
        <v>3</v>
      </c>
    </row>
    <row r="176" spans="2:3">
      <c r="B176" s="1" t="s">
        <v>29</v>
      </c>
      <c r="C176" s="90" t="s">
        <v>4</v>
      </c>
    </row>
    <row r="177" spans="2:3">
      <c r="B177" s="1" t="s">
        <v>30</v>
      </c>
      <c r="C177" s="90" t="s">
        <v>5</v>
      </c>
    </row>
    <row r="178" spans="2:3">
      <c r="B178" s="1" t="s">
        <v>31</v>
      </c>
      <c r="C178" s="90" t="s">
        <v>6</v>
      </c>
    </row>
    <row r="179" spans="2:3">
      <c r="B179" s="1" t="s">
        <v>32</v>
      </c>
      <c r="C179" s="90" t="s">
        <v>7</v>
      </c>
    </row>
    <row r="180" spans="2:3">
      <c r="B180" s="1" t="s">
        <v>33</v>
      </c>
      <c r="C180" s="90" t="s">
        <v>8</v>
      </c>
    </row>
    <row r="181" spans="2:3">
      <c r="B181" s="1" t="s">
        <v>34</v>
      </c>
      <c r="C181" s="90" t="s">
        <v>9</v>
      </c>
    </row>
    <row r="183" spans="2:3">
      <c r="C183" s="39" t="s">
        <v>92</v>
      </c>
    </row>
    <row r="184" spans="2:3">
      <c r="B184" s="1" t="s">
        <v>37</v>
      </c>
      <c r="C184" s="1" t="s">
        <v>77</v>
      </c>
    </row>
    <row r="185" spans="2:3">
      <c r="B185" s="1" t="s">
        <v>38</v>
      </c>
      <c r="C185" s="1" t="s">
        <v>78</v>
      </c>
    </row>
  </sheetData>
  <phoneticPr fontId="29" type="noConversion"/>
  <hyperlinks>
    <hyperlink ref="A17" location="'3.Docentes'!A1" display="Docentes"/>
    <hyperlink ref="B18" location="_3.1._Numero_de_docentes_por_tipo" display="3.1. Numero de docentes por tipo"/>
    <hyperlink ref="B19" location="_3.2._Número_de_docentes_según_estatus" display="3.2. Numero de docentes según estatus"/>
    <hyperlink ref="B20" location="_3.3._Número_de_docentes_según_grado_academico" display="3.3. Número de docentes según grado academico"/>
    <hyperlink ref="B9" location="_2.1._Matrícula_por_tipo" display="2.1. Matrícula por tipo"/>
    <hyperlink ref="B10" location="_2.2._Matrícula_por_sexo" display="2.2. Matrícula por sexo"/>
    <hyperlink ref="B11" location="_2.3._Matrícula_según_localización_geográfica" display="2.3. Matrícula según localización geográfica"/>
    <hyperlink ref="B12" location="_2.4._Matrícula_según_estatus_de_los_alumnos" display="2.4. Matrícula según estatus de los alumnos"/>
    <hyperlink ref="B13" location="_2.5._Matrícula_según_regimen" display="2.5. Matrícula según regimen"/>
    <hyperlink ref="B14" location="_2.6._Matrícula_según_área_del_conocimiento" display="2.6. Matrícula según área del conocimiento"/>
    <hyperlink ref="B5" location="_1.Número_de_instituciones" display="1.Número de instituciones"/>
    <hyperlink ref="A8" location="'2. Matricula'!A1" display="Matrícula"/>
    <hyperlink ref="A4" location="'1.Instituciones'!A1" display="Instituciones"/>
    <hyperlink ref="B23" location="_4.1._Ingresos_presupuestarios_por_fuente" display="4.1. Ingresos presupuestarios por fuente"/>
    <hyperlink ref="A22" location="'4. Ingresos'!A1" display="Ingresos"/>
    <hyperlink ref="B15" location="II.7._Matrícula_según_nivel" display="II.7. Matrícula según nivel"/>
    <hyperlink ref="A25:B25" location="'Internet Sources'!A1" display="V. Internet Sources"/>
    <hyperlink ref="A27:C27" location="'List of private institutions'!A1" display="VI List of private institutions"/>
  </hyperlink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4:AB50"/>
  <sheetViews>
    <sheetView showGridLines="0" tabSelected="1" topLeftCell="A9" zoomScale="80" zoomScaleNormal="80" workbookViewId="0">
      <selection activeCell="J31" sqref="J31"/>
    </sheetView>
  </sheetViews>
  <sheetFormatPr baseColWidth="10" defaultColWidth="11.42578125" defaultRowHeight="10.5"/>
  <cols>
    <col min="1" max="1" width="2.28515625" style="5" customWidth="1"/>
    <col min="2" max="2" width="7" style="5" customWidth="1"/>
    <col min="3" max="3" width="35.7109375" style="5" customWidth="1"/>
    <col min="4" max="4" width="4.5703125" style="6" customWidth="1"/>
    <col min="5" max="21" width="8.140625" style="6" customWidth="1"/>
    <col min="22" max="22" width="7.140625" style="38" customWidth="1"/>
    <col min="23" max="23" width="7.7109375" style="38" customWidth="1"/>
    <col min="24" max="24" width="9.85546875" style="5" customWidth="1"/>
    <col min="25" max="16384" width="11.42578125" style="5"/>
  </cols>
  <sheetData>
    <row r="4" spans="2:28" ht="16.5" customHeight="1">
      <c r="B4" s="28" t="str">
        <f>+Index!B5</f>
        <v>I.1. Number of institutions</v>
      </c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36"/>
      <c r="W4" s="36"/>
    </row>
    <row r="6" spans="2:28" s="417" customFormat="1" ht="18" customHeight="1">
      <c r="B6" s="236" t="s">
        <v>61</v>
      </c>
      <c r="C6" s="237"/>
      <c r="D6" s="416" t="s">
        <v>93</v>
      </c>
      <c r="E6" s="238">
        <v>1950</v>
      </c>
      <c r="F6" s="238">
        <v>1960</v>
      </c>
      <c r="G6" s="238">
        <v>1970</v>
      </c>
      <c r="H6" s="238">
        <v>1980</v>
      </c>
      <c r="I6" s="238">
        <v>1985</v>
      </c>
      <c r="J6" s="238">
        <v>1990</v>
      </c>
      <c r="K6" s="238">
        <v>1995</v>
      </c>
      <c r="L6" s="238">
        <v>2000</v>
      </c>
      <c r="M6" s="238">
        <v>2001</v>
      </c>
      <c r="N6" s="100">
        <v>2002</v>
      </c>
      <c r="O6" s="101">
        <v>2003</v>
      </c>
      <c r="P6" s="100">
        <v>2004</v>
      </c>
      <c r="Q6" s="100">
        <v>2005</v>
      </c>
      <c r="R6" s="100">
        <v>2006</v>
      </c>
      <c r="S6" s="100">
        <v>2007</v>
      </c>
      <c r="T6" s="100">
        <v>2008</v>
      </c>
      <c r="U6" s="101">
        <v>2009</v>
      </c>
      <c r="V6" s="101">
        <v>2010</v>
      </c>
      <c r="W6" s="101">
        <v>2011</v>
      </c>
      <c r="X6" s="101">
        <v>2012</v>
      </c>
      <c r="Y6" s="101">
        <v>2013</v>
      </c>
      <c r="Z6" s="101">
        <v>2014</v>
      </c>
      <c r="AA6" s="101">
        <v>2015</v>
      </c>
      <c r="AB6" s="101">
        <v>2016</v>
      </c>
    </row>
    <row r="7" spans="2:28" ht="15">
      <c r="B7" s="32" t="str">
        <f>+ca_1</f>
        <v>A. Private Institutions</v>
      </c>
      <c r="C7" s="26"/>
      <c r="D7" s="312"/>
      <c r="E7" s="214">
        <f t="shared" ref="E7:I7" si="0">+E8+E12</f>
        <v>0</v>
      </c>
      <c r="F7" s="214">
        <f t="shared" si="0"/>
        <v>0</v>
      </c>
      <c r="G7" s="214">
        <f t="shared" si="0"/>
        <v>0</v>
      </c>
      <c r="H7" s="214">
        <f t="shared" si="0"/>
        <v>0</v>
      </c>
      <c r="I7" s="214">
        <f t="shared" si="0"/>
        <v>0</v>
      </c>
      <c r="J7" s="214">
        <f t="shared" ref="J7:AB7" si="1">+J8+J12</f>
        <v>7</v>
      </c>
      <c r="K7" s="214">
        <f t="shared" si="1"/>
        <v>2</v>
      </c>
      <c r="L7" s="214">
        <f t="shared" si="1"/>
        <v>7</v>
      </c>
      <c r="M7" s="214">
        <f t="shared" si="1"/>
        <v>6</v>
      </c>
      <c r="N7" s="7">
        <f t="shared" si="1"/>
        <v>6</v>
      </c>
      <c r="O7" s="22">
        <f t="shared" si="1"/>
        <v>6</v>
      </c>
      <c r="P7" s="7">
        <f t="shared" si="1"/>
        <v>6</v>
      </c>
      <c r="Q7" s="7">
        <f t="shared" si="1"/>
        <v>6</v>
      </c>
      <c r="R7" s="7">
        <f t="shared" si="1"/>
        <v>7</v>
      </c>
      <c r="S7" s="7">
        <f t="shared" si="1"/>
        <v>8</v>
      </c>
      <c r="T7" s="7">
        <f t="shared" si="1"/>
        <v>9</v>
      </c>
      <c r="U7" s="22">
        <f t="shared" si="1"/>
        <v>9</v>
      </c>
      <c r="V7" s="22">
        <f t="shared" si="1"/>
        <v>11</v>
      </c>
      <c r="W7" s="22">
        <f t="shared" si="1"/>
        <v>13</v>
      </c>
      <c r="X7" s="22">
        <f t="shared" si="1"/>
        <v>14</v>
      </c>
      <c r="Y7" s="22">
        <f t="shared" si="1"/>
        <v>15</v>
      </c>
      <c r="Z7" s="22">
        <f t="shared" si="1"/>
        <v>15</v>
      </c>
      <c r="AA7" s="22">
        <f t="shared" si="1"/>
        <v>12</v>
      </c>
      <c r="AB7" s="22">
        <f t="shared" si="1"/>
        <v>12</v>
      </c>
    </row>
    <row r="8" spans="2:28" ht="15">
      <c r="B8" s="66"/>
      <c r="C8" s="67" t="str">
        <f>+t_1</f>
        <v>1. Universities</v>
      </c>
      <c r="D8" s="422">
        <v>1</v>
      </c>
      <c r="E8" s="215">
        <f t="shared" ref="E8:M8" si="2">SUM(E9:E11)</f>
        <v>0</v>
      </c>
      <c r="F8" s="215">
        <f t="shared" si="2"/>
        <v>0</v>
      </c>
      <c r="G8" s="215">
        <f t="shared" si="2"/>
        <v>0</v>
      </c>
      <c r="H8" s="215">
        <f t="shared" si="2"/>
        <v>0</v>
      </c>
      <c r="I8" s="215">
        <f t="shared" si="2"/>
        <v>0</v>
      </c>
      <c r="J8" s="215">
        <v>6</v>
      </c>
      <c r="K8" s="215">
        <f t="shared" si="2"/>
        <v>0</v>
      </c>
      <c r="L8" s="215">
        <f t="shared" si="2"/>
        <v>0</v>
      </c>
      <c r="M8" s="215">
        <f t="shared" si="2"/>
        <v>0</v>
      </c>
      <c r="N8" s="182">
        <f t="shared" ref="N8:U8" si="3">SUM(N9:N11)</f>
        <v>0</v>
      </c>
      <c r="O8" s="166">
        <f t="shared" si="3"/>
        <v>0</v>
      </c>
      <c r="P8" s="182">
        <f t="shared" si="3"/>
        <v>0</v>
      </c>
      <c r="Q8" s="182">
        <f t="shared" si="3"/>
        <v>0</v>
      </c>
      <c r="R8" s="182">
        <f t="shared" si="3"/>
        <v>0</v>
      </c>
      <c r="S8" s="182">
        <f t="shared" si="3"/>
        <v>0</v>
      </c>
      <c r="T8" s="182">
        <f t="shared" si="3"/>
        <v>0</v>
      </c>
      <c r="U8" s="182">
        <f t="shared" si="3"/>
        <v>0</v>
      </c>
      <c r="V8" s="182">
        <f t="shared" ref="V8:AA8" si="4">SUM(V9:V11)</f>
        <v>0</v>
      </c>
      <c r="W8" s="182">
        <f t="shared" si="4"/>
        <v>0</v>
      </c>
      <c r="X8" s="182">
        <f t="shared" si="4"/>
        <v>0</v>
      </c>
      <c r="Y8" s="182">
        <f t="shared" si="4"/>
        <v>0</v>
      </c>
      <c r="Z8" s="182">
        <f t="shared" si="4"/>
        <v>0</v>
      </c>
      <c r="AA8" s="182">
        <f t="shared" si="4"/>
        <v>0</v>
      </c>
      <c r="AB8" s="182">
        <f t="shared" ref="AB8" si="5">SUM(AB9:AB11)</f>
        <v>0</v>
      </c>
    </row>
    <row r="9" spans="2:28" ht="15">
      <c r="B9" s="66"/>
      <c r="C9" s="382" t="s">
        <v>150</v>
      </c>
      <c r="D9" s="422">
        <v>2</v>
      </c>
      <c r="E9" s="105"/>
      <c r="F9" s="105"/>
      <c r="G9" s="105"/>
      <c r="H9" s="105"/>
      <c r="I9" s="105"/>
      <c r="J9" s="105"/>
      <c r="K9" s="105"/>
      <c r="L9" s="105"/>
      <c r="M9" s="105"/>
      <c r="N9" s="106"/>
      <c r="O9" s="383"/>
      <c r="P9" s="384"/>
      <c r="Q9" s="106"/>
      <c r="R9" s="106"/>
      <c r="S9" s="106"/>
      <c r="T9" s="106"/>
      <c r="U9" s="383"/>
      <c r="V9" s="383"/>
      <c r="W9" s="383"/>
      <c r="X9" s="383"/>
      <c r="Y9" s="383"/>
      <c r="Z9" s="383"/>
      <c r="AA9" s="383"/>
      <c r="AB9" s="383"/>
    </row>
    <row r="10" spans="2:28" ht="15">
      <c r="B10" s="66"/>
      <c r="C10" s="382" t="s">
        <v>190</v>
      </c>
      <c r="D10" s="422">
        <v>3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8"/>
      <c r="O10" s="385"/>
      <c r="P10" s="386"/>
      <c r="Q10" s="108"/>
      <c r="R10" s="108"/>
      <c r="S10" s="108"/>
      <c r="T10" s="108"/>
      <c r="U10" s="385"/>
      <c r="V10" s="385"/>
      <c r="W10" s="385"/>
      <c r="X10" s="385"/>
      <c r="Y10" s="385"/>
      <c r="Z10" s="385"/>
      <c r="AA10" s="385"/>
      <c r="AB10" s="385"/>
    </row>
    <row r="11" spans="2:28" ht="15">
      <c r="B11" s="66"/>
      <c r="C11" s="387" t="s">
        <v>147</v>
      </c>
      <c r="D11" s="311"/>
      <c r="E11" s="109"/>
      <c r="F11" s="109"/>
      <c r="G11" s="109"/>
      <c r="H11" s="109"/>
      <c r="I11" s="109"/>
      <c r="J11" s="109"/>
      <c r="K11" s="109"/>
      <c r="L11" s="109"/>
      <c r="M11" s="109"/>
      <c r="N11" s="110"/>
      <c r="O11" s="388"/>
      <c r="P11" s="389"/>
      <c r="Q11" s="110"/>
      <c r="R11" s="110"/>
      <c r="S11" s="110"/>
      <c r="T11" s="110"/>
      <c r="U11" s="388"/>
      <c r="V11" s="388"/>
      <c r="W11" s="388"/>
      <c r="X11" s="388"/>
      <c r="Y11" s="388"/>
      <c r="Z11" s="388"/>
      <c r="AA11" s="388"/>
      <c r="AB11" s="388"/>
    </row>
    <row r="12" spans="2:28" ht="15">
      <c r="B12" s="66"/>
      <c r="C12" s="67" t="str">
        <f>+t_2</f>
        <v>2. Non-university postsecondary</v>
      </c>
      <c r="D12" s="311">
        <v>1</v>
      </c>
      <c r="E12" s="173"/>
      <c r="F12" s="173"/>
      <c r="G12" s="173"/>
      <c r="H12" s="173"/>
      <c r="I12" s="173"/>
      <c r="J12" s="173">
        <v>1</v>
      </c>
      <c r="K12" s="173">
        <v>2</v>
      </c>
      <c r="L12" s="173">
        <v>7</v>
      </c>
      <c r="M12" s="173">
        <v>6</v>
      </c>
      <c r="N12" s="174">
        <v>6</v>
      </c>
      <c r="O12" s="23">
        <v>6</v>
      </c>
      <c r="P12" s="174">
        <v>6</v>
      </c>
      <c r="Q12" s="174">
        <v>6</v>
      </c>
      <c r="R12" s="174">
        <v>7</v>
      </c>
      <c r="S12" s="174">
        <v>8</v>
      </c>
      <c r="T12" s="174">
        <v>9</v>
      </c>
      <c r="U12" s="23">
        <v>9</v>
      </c>
      <c r="V12" s="23">
        <v>11</v>
      </c>
      <c r="W12" s="23">
        <v>13</v>
      </c>
      <c r="X12" s="23">
        <v>14</v>
      </c>
      <c r="Y12" s="23">
        <v>15</v>
      </c>
      <c r="Z12" s="23">
        <v>15</v>
      </c>
      <c r="AA12" s="23">
        <v>12</v>
      </c>
      <c r="AB12" s="23">
        <v>12</v>
      </c>
    </row>
    <row r="13" spans="2:28" ht="15">
      <c r="B13" s="66"/>
      <c r="C13" s="390" t="s">
        <v>191</v>
      </c>
      <c r="D13" s="422">
        <v>4</v>
      </c>
      <c r="E13" s="391"/>
      <c r="F13" s="391"/>
      <c r="G13" s="391"/>
      <c r="H13" s="391"/>
      <c r="I13" s="391"/>
      <c r="J13" s="391"/>
      <c r="K13" s="391"/>
      <c r="L13" s="391"/>
      <c r="M13" s="391"/>
      <c r="N13" s="172"/>
      <c r="O13" s="392"/>
      <c r="P13" s="171"/>
      <c r="Q13" s="172"/>
      <c r="R13" s="172"/>
      <c r="S13" s="172"/>
      <c r="T13" s="172"/>
      <c r="U13" s="392"/>
      <c r="V13" s="392"/>
      <c r="W13" s="392"/>
      <c r="X13" s="392"/>
      <c r="Y13" s="392"/>
      <c r="Z13" s="392"/>
      <c r="AA13" s="392"/>
      <c r="AB13" s="392"/>
    </row>
    <row r="14" spans="2:28" ht="15">
      <c r="B14" s="66"/>
      <c r="C14" s="390" t="s">
        <v>149</v>
      </c>
      <c r="D14" s="422">
        <v>5</v>
      </c>
      <c r="E14" s="393"/>
      <c r="F14" s="393"/>
      <c r="G14" s="393"/>
      <c r="H14" s="393"/>
      <c r="I14" s="393"/>
      <c r="J14" s="393"/>
      <c r="K14" s="393"/>
      <c r="L14" s="393"/>
      <c r="M14" s="393"/>
      <c r="N14" s="11"/>
      <c r="O14" s="394"/>
      <c r="P14" s="15"/>
      <c r="Q14" s="11"/>
      <c r="R14" s="11"/>
      <c r="S14" s="11"/>
      <c r="T14" s="11"/>
      <c r="U14" s="394"/>
      <c r="V14" s="394"/>
      <c r="W14" s="394"/>
      <c r="X14" s="394"/>
      <c r="Y14" s="394"/>
      <c r="Z14" s="394"/>
      <c r="AA14" s="394"/>
      <c r="AB14" s="394"/>
    </row>
    <row r="15" spans="2:28" ht="15">
      <c r="B15" s="66"/>
      <c r="C15" s="395" t="s">
        <v>192</v>
      </c>
      <c r="D15" s="422">
        <v>6</v>
      </c>
      <c r="E15" s="393"/>
      <c r="F15" s="393"/>
      <c r="G15" s="393"/>
      <c r="H15" s="393"/>
      <c r="I15" s="393"/>
      <c r="J15" s="393"/>
      <c r="K15" s="393"/>
      <c r="L15" s="393"/>
      <c r="M15" s="393"/>
      <c r="N15" s="11"/>
      <c r="O15" s="394"/>
      <c r="P15" s="15"/>
      <c r="Q15" s="11"/>
      <c r="R15" s="11"/>
      <c r="S15" s="11"/>
      <c r="T15" s="11"/>
      <c r="U15" s="394"/>
      <c r="V15" s="394"/>
      <c r="W15" s="394"/>
      <c r="X15" s="394"/>
      <c r="Y15" s="394"/>
      <c r="Z15" s="394"/>
      <c r="AA15" s="394"/>
      <c r="AB15" s="394"/>
    </row>
    <row r="16" spans="2:28" ht="11.25">
      <c r="B16" s="33" t="str">
        <f>+ca_2</f>
        <v>B. Public Institutions</v>
      </c>
      <c r="C16" s="27"/>
      <c r="D16" s="240"/>
      <c r="E16" s="212">
        <f t="shared" ref="E16:I16" si="6">+E17+E21</f>
        <v>0</v>
      </c>
      <c r="F16" s="212">
        <f t="shared" si="6"/>
        <v>0</v>
      </c>
      <c r="G16" s="212">
        <f t="shared" si="6"/>
        <v>0</v>
      </c>
      <c r="H16" s="212">
        <f t="shared" si="6"/>
        <v>0</v>
      </c>
      <c r="I16" s="212">
        <f t="shared" si="6"/>
        <v>0</v>
      </c>
      <c r="J16" s="212">
        <f t="shared" ref="J16:AB16" si="7">+J17+J21</f>
        <v>18</v>
      </c>
      <c r="K16" s="212">
        <f t="shared" si="7"/>
        <v>27</v>
      </c>
      <c r="L16" s="212">
        <f t="shared" si="7"/>
        <v>41</v>
      </c>
      <c r="M16" s="212">
        <f t="shared" si="7"/>
        <v>44</v>
      </c>
      <c r="N16" s="212">
        <f t="shared" si="7"/>
        <v>45</v>
      </c>
      <c r="O16" s="212">
        <f t="shared" si="7"/>
        <v>46</v>
      </c>
      <c r="P16" s="212">
        <f t="shared" si="7"/>
        <v>47</v>
      </c>
      <c r="Q16" s="212">
        <f t="shared" si="7"/>
        <v>50</v>
      </c>
      <c r="R16" s="212">
        <f t="shared" si="7"/>
        <v>50</v>
      </c>
      <c r="S16" s="212">
        <f t="shared" si="7"/>
        <v>50</v>
      </c>
      <c r="T16" s="212">
        <f t="shared" si="7"/>
        <v>51</v>
      </c>
      <c r="U16" s="212">
        <f t="shared" si="7"/>
        <v>51</v>
      </c>
      <c r="V16" s="212">
        <f t="shared" si="7"/>
        <v>53</v>
      </c>
      <c r="W16" s="212">
        <f t="shared" si="7"/>
        <v>52</v>
      </c>
      <c r="X16" s="212">
        <f t="shared" si="7"/>
        <v>53</v>
      </c>
      <c r="Y16" s="212">
        <f t="shared" si="7"/>
        <v>52</v>
      </c>
      <c r="Z16" s="212">
        <f t="shared" si="7"/>
        <v>52</v>
      </c>
      <c r="AA16" s="212">
        <f t="shared" si="7"/>
        <v>52</v>
      </c>
      <c r="AB16" s="212">
        <f t="shared" si="7"/>
        <v>51</v>
      </c>
    </row>
    <row r="17" spans="2:28" ht="15">
      <c r="B17" s="66"/>
      <c r="C17" s="67" t="str">
        <f>+t_1</f>
        <v>1. Universities</v>
      </c>
      <c r="D17" s="422">
        <v>1</v>
      </c>
      <c r="E17" s="215">
        <f t="shared" ref="E17:I17" si="8">SUM(E18:E20)</f>
        <v>0</v>
      </c>
      <c r="F17" s="215">
        <f t="shared" si="8"/>
        <v>0</v>
      </c>
      <c r="G17" s="215">
        <f t="shared" si="8"/>
        <v>0</v>
      </c>
      <c r="H17" s="215">
        <f t="shared" si="8"/>
        <v>0</v>
      </c>
      <c r="I17" s="215">
        <f t="shared" si="8"/>
        <v>0</v>
      </c>
      <c r="J17" s="215">
        <v>6</v>
      </c>
      <c r="K17" s="215">
        <v>6</v>
      </c>
      <c r="L17" s="215">
        <v>6</v>
      </c>
      <c r="M17" s="215">
        <v>6</v>
      </c>
      <c r="N17" s="215">
        <v>6</v>
      </c>
      <c r="O17" s="215">
        <v>6</v>
      </c>
      <c r="P17" s="215">
        <v>6</v>
      </c>
      <c r="Q17" s="215">
        <v>6</v>
      </c>
      <c r="R17" s="215">
        <v>6</v>
      </c>
      <c r="S17" s="215">
        <v>6</v>
      </c>
      <c r="T17" s="215">
        <v>6</v>
      </c>
      <c r="U17" s="215">
        <v>6</v>
      </c>
      <c r="V17" s="215">
        <v>6</v>
      </c>
      <c r="W17" s="215">
        <v>6</v>
      </c>
      <c r="X17" s="215">
        <v>6</v>
      </c>
      <c r="Y17" s="215">
        <v>6</v>
      </c>
      <c r="Z17" s="215">
        <v>6</v>
      </c>
      <c r="AA17" s="215">
        <v>6</v>
      </c>
      <c r="AB17" s="215">
        <v>6</v>
      </c>
    </row>
    <row r="18" spans="2:28" ht="15">
      <c r="B18" s="66"/>
      <c r="C18" s="390" t="s">
        <v>150</v>
      </c>
      <c r="D18" s="422">
        <v>2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6"/>
      <c r="O18" s="383"/>
      <c r="P18" s="384"/>
      <c r="Q18" s="106"/>
      <c r="R18" s="106"/>
      <c r="S18" s="106"/>
      <c r="T18" s="106"/>
      <c r="U18" s="383"/>
      <c r="V18" s="383"/>
      <c r="W18" s="383"/>
      <c r="X18" s="383"/>
      <c r="Y18" s="383"/>
      <c r="Z18" s="383"/>
      <c r="AA18" s="383"/>
      <c r="AB18" s="383"/>
    </row>
    <row r="19" spans="2:28" ht="15">
      <c r="B19" s="66"/>
      <c r="C19" s="395" t="s">
        <v>190</v>
      </c>
      <c r="D19" s="422">
        <v>3</v>
      </c>
      <c r="E19" s="107"/>
      <c r="F19" s="107"/>
      <c r="G19" s="107"/>
      <c r="H19" s="107"/>
      <c r="I19" s="107"/>
      <c r="J19" s="107"/>
      <c r="K19" s="107"/>
      <c r="L19" s="107"/>
      <c r="M19" s="107"/>
      <c r="N19" s="108"/>
      <c r="O19" s="385"/>
      <c r="P19" s="386"/>
      <c r="Q19" s="108"/>
      <c r="R19" s="108"/>
      <c r="S19" s="108"/>
      <c r="T19" s="108"/>
      <c r="U19" s="385"/>
      <c r="V19" s="385"/>
      <c r="W19" s="385"/>
      <c r="X19" s="385"/>
      <c r="Y19" s="385"/>
      <c r="Z19" s="385"/>
      <c r="AA19" s="385"/>
      <c r="AB19" s="385"/>
    </row>
    <row r="20" spans="2:28" ht="15">
      <c r="B20" s="66"/>
      <c r="C20" s="395" t="s">
        <v>147</v>
      </c>
      <c r="D20" s="311"/>
      <c r="E20" s="109"/>
      <c r="F20" s="109"/>
      <c r="G20" s="109"/>
      <c r="H20" s="109"/>
      <c r="I20" s="109"/>
      <c r="J20" s="109"/>
      <c r="K20" s="109"/>
      <c r="L20" s="109"/>
      <c r="M20" s="109"/>
      <c r="N20" s="110"/>
      <c r="O20" s="388"/>
      <c r="P20" s="389"/>
      <c r="Q20" s="110"/>
      <c r="R20" s="110"/>
      <c r="S20" s="110"/>
      <c r="T20" s="110"/>
      <c r="U20" s="388"/>
      <c r="V20" s="388"/>
      <c r="W20" s="388"/>
      <c r="X20" s="388"/>
      <c r="Y20" s="388"/>
      <c r="Z20" s="388"/>
      <c r="AA20" s="388"/>
      <c r="AB20" s="388"/>
    </row>
    <row r="21" spans="2:28" ht="15">
      <c r="B21" s="66"/>
      <c r="C21" s="67" t="str">
        <f>+t_2</f>
        <v>2. Non-university postsecondary</v>
      </c>
      <c r="D21" s="311">
        <v>1</v>
      </c>
      <c r="E21" s="173"/>
      <c r="F21" s="173"/>
      <c r="G21" s="173"/>
      <c r="H21" s="173"/>
      <c r="I21" s="173"/>
      <c r="J21" s="212">
        <v>12</v>
      </c>
      <c r="K21" s="212">
        <v>21</v>
      </c>
      <c r="L21" s="212">
        <v>35</v>
      </c>
      <c r="M21" s="212">
        <v>38</v>
      </c>
      <c r="N21" s="212">
        <v>39</v>
      </c>
      <c r="O21" s="212">
        <v>40</v>
      </c>
      <c r="P21" s="212">
        <v>41</v>
      </c>
      <c r="Q21" s="212">
        <v>44</v>
      </c>
      <c r="R21" s="212">
        <v>44</v>
      </c>
      <c r="S21" s="212">
        <v>44</v>
      </c>
      <c r="T21" s="212">
        <v>45</v>
      </c>
      <c r="U21" s="212">
        <v>45</v>
      </c>
      <c r="V21" s="212">
        <v>47</v>
      </c>
      <c r="W21" s="212">
        <v>46</v>
      </c>
      <c r="X21" s="212">
        <v>47</v>
      </c>
      <c r="Y21" s="212">
        <v>46</v>
      </c>
      <c r="Z21" s="212">
        <v>46</v>
      </c>
      <c r="AA21" s="212">
        <v>46</v>
      </c>
      <c r="AB21" s="212">
        <v>45</v>
      </c>
    </row>
    <row r="22" spans="2:28" ht="15">
      <c r="B22" s="66"/>
      <c r="C22" s="390" t="s">
        <v>191</v>
      </c>
      <c r="D22" s="422">
        <v>4</v>
      </c>
      <c r="E22" s="391"/>
      <c r="F22" s="391"/>
      <c r="G22" s="391"/>
      <c r="H22" s="391"/>
      <c r="I22" s="391"/>
      <c r="J22" s="391">
        <v>7</v>
      </c>
      <c r="K22" s="391">
        <v>13</v>
      </c>
      <c r="L22" s="391">
        <v>19</v>
      </c>
      <c r="M22" s="391">
        <v>22</v>
      </c>
      <c r="N22" s="172">
        <v>23</v>
      </c>
      <c r="O22" s="392">
        <v>24</v>
      </c>
      <c r="P22" s="171">
        <v>25</v>
      </c>
      <c r="Q22" s="172">
        <v>26</v>
      </c>
      <c r="R22" s="172">
        <v>26</v>
      </c>
      <c r="S22" s="172">
        <v>26</v>
      </c>
      <c r="T22" s="172">
        <v>26</v>
      </c>
      <c r="U22" s="392">
        <v>26</v>
      </c>
      <c r="V22" s="392">
        <v>26</v>
      </c>
      <c r="W22" s="392">
        <v>25</v>
      </c>
      <c r="X22" s="392">
        <v>26</v>
      </c>
      <c r="Y22" s="392">
        <v>25</v>
      </c>
      <c r="Z22" s="392">
        <v>25</v>
      </c>
      <c r="AA22" s="392">
        <v>25</v>
      </c>
      <c r="AB22" s="392">
        <v>25</v>
      </c>
    </row>
    <row r="23" spans="2:28" ht="15">
      <c r="B23" s="66"/>
      <c r="C23" s="390" t="s">
        <v>149</v>
      </c>
      <c r="D23" s="422">
        <v>5</v>
      </c>
      <c r="E23" s="232"/>
      <c r="F23" s="232"/>
      <c r="G23" s="232"/>
      <c r="H23" s="232"/>
      <c r="I23" s="232"/>
      <c r="J23" s="232"/>
      <c r="K23" s="232"/>
      <c r="L23" s="232"/>
      <c r="M23" s="232"/>
      <c r="N23" s="233"/>
      <c r="O23" s="234"/>
      <c r="P23" s="235"/>
      <c r="Q23" s="233"/>
      <c r="R23" s="233"/>
      <c r="S23" s="233"/>
      <c r="T23" s="11"/>
      <c r="U23" s="394"/>
      <c r="V23" s="394"/>
      <c r="W23" s="394"/>
      <c r="X23" s="394"/>
      <c r="Y23" s="394"/>
      <c r="Z23" s="394"/>
      <c r="AA23" s="394"/>
      <c r="AB23" s="394"/>
    </row>
    <row r="24" spans="2:28" ht="15">
      <c r="B24" s="66"/>
      <c r="C24" s="395" t="s">
        <v>192</v>
      </c>
      <c r="D24" s="422">
        <v>6</v>
      </c>
      <c r="E24" s="232"/>
      <c r="F24" s="232"/>
      <c r="G24" s="232"/>
      <c r="H24" s="232"/>
      <c r="I24" s="232"/>
      <c r="J24" s="232"/>
      <c r="K24" s="232"/>
      <c r="L24" s="232"/>
      <c r="M24" s="232"/>
      <c r="N24" s="233"/>
      <c r="O24" s="234"/>
      <c r="P24" s="235"/>
      <c r="Q24" s="233"/>
      <c r="R24" s="233"/>
      <c r="S24" s="233"/>
      <c r="T24" s="11"/>
      <c r="U24" s="394"/>
      <c r="V24" s="394"/>
      <c r="W24" s="394"/>
      <c r="X24" s="394"/>
      <c r="Y24" s="394"/>
      <c r="Z24" s="394"/>
      <c r="AA24" s="394"/>
      <c r="AB24" s="394"/>
    </row>
    <row r="25" spans="2:28" ht="11.25">
      <c r="B25" s="163" t="str">
        <f>+ca_3</f>
        <v xml:space="preserve">C.Total (private and public) </v>
      </c>
      <c r="C25" s="164"/>
      <c r="D25" s="241"/>
      <c r="E25" s="213">
        <f>+E26+E30</f>
        <v>0</v>
      </c>
      <c r="F25" s="213">
        <f t="shared" ref="F25:M25" si="9">+F26+F30</f>
        <v>0</v>
      </c>
      <c r="G25" s="213">
        <f t="shared" si="9"/>
        <v>0</v>
      </c>
      <c r="H25" s="213">
        <f t="shared" si="9"/>
        <v>0</v>
      </c>
      <c r="I25" s="213">
        <f t="shared" si="9"/>
        <v>0</v>
      </c>
      <c r="J25" s="213">
        <f>+J26+J30</f>
        <v>25</v>
      </c>
      <c r="K25" s="213">
        <f>+K26+K30</f>
        <v>29</v>
      </c>
      <c r="L25" s="213">
        <f>+L26+L30</f>
        <v>48</v>
      </c>
      <c r="M25" s="213">
        <f t="shared" si="9"/>
        <v>50</v>
      </c>
      <c r="N25" s="165">
        <f t="shared" ref="N25:U25" si="10">+N26+N30</f>
        <v>51</v>
      </c>
      <c r="O25" s="166">
        <f t="shared" si="10"/>
        <v>52</v>
      </c>
      <c r="P25" s="165">
        <f t="shared" si="10"/>
        <v>53</v>
      </c>
      <c r="Q25" s="165">
        <f t="shared" si="10"/>
        <v>56</v>
      </c>
      <c r="R25" s="165">
        <f t="shared" si="10"/>
        <v>57</v>
      </c>
      <c r="S25" s="165">
        <f t="shared" si="10"/>
        <v>58</v>
      </c>
      <c r="T25" s="165">
        <f t="shared" si="10"/>
        <v>60</v>
      </c>
      <c r="U25" s="166">
        <f t="shared" si="10"/>
        <v>60</v>
      </c>
      <c r="V25" s="166">
        <f t="shared" ref="V25:AA25" si="11">+V26+V30</f>
        <v>64</v>
      </c>
      <c r="W25" s="166">
        <f t="shared" si="11"/>
        <v>65</v>
      </c>
      <c r="X25" s="166">
        <f t="shared" si="11"/>
        <v>67</v>
      </c>
      <c r="Y25" s="166">
        <f t="shared" si="11"/>
        <v>67</v>
      </c>
      <c r="Z25" s="166">
        <f t="shared" si="11"/>
        <v>67</v>
      </c>
      <c r="AA25" s="166">
        <f t="shared" si="11"/>
        <v>64</v>
      </c>
      <c r="AB25" s="166">
        <f t="shared" ref="AB25" si="12">+AB26+AB30</f>
        <v>63</v>
      </c>
    </row>
    <row r="26" spans="2:28" ht="11.25">
      <c r="B26" s="167"/>
      <c r="C26" s="168" t="str">
        <f>+t_1</f>
        <v>1. Universities</v>
      </c>
      <c r="D26" s="242"/>
      <c r="E26" s="216">
        <f t="shared" ref="E26" si="13">+E8+E17</f>
        <v>0</v>
      </c>
      <c r="F26" s="216">
        <f t="shared" ref="F26" si="14">+F8+F17</f>
        <v>0</v>
      </c>
      <c r="G26" s="216">
        <f t="shared" ref="G26" si="15">+G8+G17</f>
        <v>0</v>
      </c>
      <c r="H26" s="216">
        <f t="shared" ref="H26" si="16">+H8+H17</f>
        <v>0</v>
      </c>
      <c r="I26" s="216">
        <f>+I8+I17</f>
        <v>0</v>
      </c>
      <c r="J26" s="216">
        <f>+J8+J17</f>
        <v>12</v>
      </c>
      <c r="K26" s="216">
        <f t="shared" ref="K26:AB26" si="17">+K8+K17</f>
        <v>6</v>
      </c>
      <c r="L26" s="216">
        <f t="shared" si="17"/>
        <v>6</v>
      </c>
      <c r="M26" s="216">
        <f t="shared" si="17"/>
        <v>6</v>
      </c>
      <c r="N26" s="216">
        <f t="shared" si="17"/>
        <v>6</v>
      </c>
      <c r="O26" s="216">
        <f t="shared" si="17"/>
        <v>6</v>
      </c>
      <c r="P26" s="216">
        <f t="shared" si="17"/>
        <v>6</v>
      </c>
      <c r="Q26" s="216">
        <f t="shared" si="17"/>
        <v>6</v>
      </c>
      <c r="R26" s="216">
        <f t="shared" si="17"/>
        <v>6</v>
      </c>
      <c r="S26" s="216">
        <f t="shared" si="17"/>
        <v>6</v>
      </c>
      <c r="T26" s="216">
        <f t="shared" si="17"/>
        <v>6</v>
      </c>
      <c r="U26" s="216">
        <f t="shared" si="17"/>
        <v>6</v>
      </c>
      <c r="V26" s="216">
        <f t="shared" si="17"/>
        <v>6</v>
      </c>
      <c r="W26" s="216">
        <f t="shared" si="17"/>
        <v>6</v>
      </c>
      <c r="X26" s="216">
        <f t="shared" si="17"/>
        <v>6</v>
      </c>
      <c r="Y26" s="216">
        <f t="shared" si="17"/>
        <v>6</v>
      </c>
      <c r="Z26" s="216">
        <f t="shared" si="17"/>
        <v>6</v>
      </c>
      <c r="AA26" s="216">
        <f t="shared" si="17"/>
        <v>6</v>
      </c>
      <c r="AB26" s="216">
        <f t="shared" si="17"/>
        <v>6</v>
      </c>
    </row>
    <row r="27" spans="2:28" ht="11.25">
      <c r="B27" s="66"/>
      <c r="C27" s="67"/>
      <c r="D27" s="220"/>
      <c r="E27" s="217"/>
      <c r="F27" s="217"/>
      <c r="G27" s="217"/>
      <c r="H27" s="217"/>
      <c r="I27" s="217"/>
      <c r="J27" s="217"/>
      <c r="K27" s="217"/>
      <c r="L27" s="217"/>
      <c r="M27" s="217"/>
      <c r="N27" s="68"/>
      <c r="O27" s="102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</row>
    <row r="28" spans="2:28" ht="11.25">
      <c r="B28" s="66"/>
      <c r="C28" s="67"/>
      <c r="D28" s="220"/>
      <c r="E28" s="217"/>
      <c r="F28" s="217"/>
      <c r="G28" s="217"/>
      <c r="H28" s="217"/>
      <c r="I28" s="217"/>
      <c r="J28" s="217"/>
      <c r="K28" s="217"/>
      <c r="L28" s="217"/>
      <c r="M28" s="217"/>
      <c r="N28" s="68"/>
      <c r="O28" s="102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</row>
    <row r="29" spans="2:28" ht="10.5" customHeight="1">
      <c r="B29" s="66"/>
      <c r="C29" s="67"/>
      <c r="D29" s="220"/>
      <c r="E29" s="217"/>
      <c r="F29" s="217"/>
      <c r="G29" s="217"/>
      <c r="H29" s="217"/>
      <c r="I29" s="217"/>
      <c r="J29" s="217"/>
      <c r="K29" s="217"/>
      <c r="L29" s="217"/>
      <c r="M29" s="217"/>
      <c r="N29" s="68"/>
      <c r="O29" s="102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2:28" ht="11.25">
      <c r="B30" s="66"/>
      <c r="C30" s="67" t="str">
        <f>+t_2</f>
        <v>2. Non-university postsecondary</v>
      </c>
      <c r="D30" s="220"/>
      <c r="E30" s="218"/>
      <c r="F30" s="218"/>
      <c r="G30" s="218"/>
      <c r="H30" s="218"/>
      <c r="I30" s="218"/>
      <c r="J30" s="218">
        <f>J12+J21</f>
        <v>13</v>
      </c>
      <c r="K30" s="218">
        <f t="shared" ref="K30:AB30" si="18">K12+K21</f>
        <v>23</v>
      </c>
      <c r="L30" s="218">
        <f t="shared" si="18"/>
        <v>42</v>
      </c>
      <c r="M30" s="218">
        <f t="shared" si="18"/>
        <v>44</v>
      </c>
      <c r="N30" s="218">
        <f t="shared" si="18"/>
        <v>45</v>
      </c>
      <c r="O30" s="218">
        <f t="shared" si="18"/>
        <v>46</v>
      </c>
      <c r="P30" s="218">
        <f t="shared" si="18"/>
        <v>47</v>
      </c>
      <c r="Q30" s="218">
        <f t="shared" si="18"/>
        <v>50</v>
      </c>
      <c r="R30" s="218">
        <f t="shared" si="18"/>
        <v>51</v>
      </c>
      <c r="S30" s="218">
        <f t="shared" si="18"/>
        <v>52</v>
      </c>
      <c r="T30" s="218">
        <f t="shared" si="18"/>
        <v>54</v>
      </c>
      <c r="U30" s="218">
        <f t="shared" si="18"/>
        <v>54</v>
      </c>
      <c r="V30" s="218">
        <f t="shared" si="18"/>
        <v>58</v>
      </c>
      <c r="W30" s="218">
        <f t="shared" si="18"/>
        <v>59</v>
      </c>
      <c r="X30" s="218">
        <f>X12+X21</f>
        <v>61</v>
      </c>
      <c r="Y30" s="218">
        <f>Y12+Y21</f>
        <v>61</v>
      </c>
      <c r="Z30" s="218">
        <f t="shared" si="18"/>
        <v>61</v>
      </c>
      <c r="AA30" s="218">
        <f t="shared" si="18"/>
        <v>58</v>
      </c>
      <c r="AB30" s="218">
        <f t="shared" si="18"/>
        <v>57</v>
      </c>
    </row>
    <row r="31" spans="2:28" ht="11.25">
      <c r="B31" s="66"/>
      <c r="C31" s="169" t="str">
        <f>+C13</f>
        <v>Teacher training institutes</v>
      </c>
      <c r="D31" s="220"/>
      <c r="E31" s="218"/>
      <c r="F31" s="218"/>
      <c r="G31" s="218"/>
      <c r="H31" s="218"/>
      <c r="I31" s="218"/>
      <c r="J31" s="218"/>
      <c r="K31" s="218"/>
      <c r="L31" s="218"/>
      <c r="M31" s="218"/>
      <c r="N31" s="88"/>
      <c r="O31" s="96"/>
      <c r="P31" s="88"/>
      <c r="Q31" s="88"/>
      <c r="R31" s="88"/>
      <c r="S31" s="88"/>
      <c r="T31" s="88"/>
      <c r="U31" s="96"/>
      <c r="V31" s="96"/>
      <c r="W31" s="96"/>
      <c r="X31" s="96"/>
      <c r="Y31" s="96"/>
      <c r="Z31" s="96"/>
      <c r="AA31" s="96"/>
      <c r="AB31" s="96"/>
    </row>
    <row r="32" spans="2:28" ht="11.25">
      <c r="B32" s="66"/>
      <c r="C32" s="169"/>
      <c r="D32" s="220"/>
      <c r="E32" s="218"/>
      <c r="F32" s="218"/>
      <c r="G32" s="218"/>
      <c r="H32" s="218"/>
      <c r="I32" s="218"/>
      <c r="J32" s="218"/>
      <c r="K32" s="218"/>
      <c r="L32" s="218"/>
      <c r="M32" s="218"/>
      <c r="N32" s="88"/>
      <c r="O32" s="96"/>
      <c r="P32" s="88"/>
      <c r="Q32" s="88"/>
      <c r="R32" s="88"/>
      <c r="S32" s="88"/>
      <c r="T32" s="88"/>
      <c r="U32" s="96"/>
      <c r="V32" s="96"/>
      <c r="W32" s="96"/>
      <c r="X32" s="96"/>
      <c r="Y32" s="96"/>
      <c r="Z32" s="96"/>
      <c r="AA32" s="96"/>
      <c r="AB32" s="96"/>
    </row>
    <row r="33" spans="1:28" ht="11.25">
      <c r="B33" s="57"/>
      <c r="C33" s="203"/>
      <c r="D33" s="239"/>
      <c r="E33" s="219"/>
      <c r="F33" s="219"/>
      <c r="G33" s="219"/>
      <c r="H33" s="219"/>
      <c r="I33" s="219"/>
      <c r="J33" s="219"/>
      <c r="K33" s="219"/>
      <c r="L33" s="219"/>
      <c r="M33" s="219"/>
      <c r="N33" s="72"/>
      <c r="O33" s="97"/>
      <c r="P33" s="204"/>
      <c r="Q33" s="204"/>
      <c r="R33" s="204"/>
      <c r="S33" s="204"/>
      <c r="T33" s="204"/>
      <c r="U33" s="205"/>
      <c r="V33" s="205"/>
      <c r="W33" s="205"/>
      <c r="X33" s="205"/>
      <c r="Y33" s="205"/>
      <c r="Z33" s="205"/>
      <c r="AA33" s="205"/>
      <c r="AB33" s="205"/>
    </row>
    <row r="34" spans="1:28">
      <c r="V34" s="6"/>
      <c r="W34" s="6"/>
      <c r="X34" s="6"/>
      <c r="Y34" s="6"/>
      <c r="Z34" s="6"/>
      <c r="AA34" s="6"/>
    </row>
    <row r="35" spans="1:28">
      <c r="V35" s="6"/>
      <c r="W35" s="6"/>
      <c r="X35" s="6"/>
      <c r="Y35" s="6"/>
      <c r="Z35" s="6"/>
      <c r="AA35" s="6"/>
    </row>
    <row r="36" spans="1:28" customFormat="1" ht="12.75">
      <c r="B36" s="98" t="s">
        <v>139</v>
      </c>
      <c r="C36" s="149"/>
      <c r="D36" s="189"/>
      <c r="E36" s="238">
        <v>1950</v>
      </c>
      <c r="F36" s="238">
        <v>1960</v>
      </c>
      <c r="G36" s="238">
        <v>1970</v>
      </c>
      <c r="H36" s="238">
        <v>1980</v>
      </c>
      <c r="I36" s="238">
        <v>1985</v>
      </c>
      <c r="J36" s="238">
        <v>1990</v>
      </c>
      <c r="K36" s="238">
        <v>1995</v>
      </c>
      <c r="L36" s="238">
        <v>2000</v>
      </c>
      <c r="M36" s="238">
        <v>2001</v>
      </c>
      <c r="N36" s="100">
        <v>2002</v>
      </c>
      <c r="O36" s="101">
        <v>2003</v>
      </c>
      <c r="P36" s="100">
        <v>2004</v>
      </c>
      <c r="Q36" s="100">
        <v>2005</v>
      </c>
      <c r="R36" s="100">
        <v>2006</v>
      </c>
      <c r="S36" s="100">
        <v>2007</v>
      </c>
      <c r="T36" s="100">
        <v>2008</v>
      </c>
      <c r="U36" s="101">
        <v>2009</v>
      </c>
      <c r="V36" s="101">
        <v>2010</v>
      </c>
      <c r="W36" s="101">
        <v>2011</v>
      </c>
      <c r="X36" s="101">
        <v>2012</v>
      </c>
      <c r="Y36" s="101">
        <v>2013</v>
      </c>
      <c r="Z36" s="101">
        <v>2014</v>
      </c>
      <c r="AA36" s="101">
        <v>2015</v>
      </c>
    </row>
    <row r="37" spans="1:28" customFormat="1" ht="33" customHeight="1">
      <c r="B37" s="144">
        <v>1</v>
      </c>
      <c r="C37" s="148" t="s">
        <v>94</v>
      </c>
      <c r="D37" s="190"/>
      <c r="E37" s="177" t="str">
        <f t="shared" ref="E37:L37" si="19">+IF(E25=0,"-",E7/E25)</f>
        <v>-</v>
      </c>
      <c r="F37" s="177" t="str">
        <f t="shared" ref="F37" si="20">+IF(F25=0,"-",F7/F25)</f>
        <v>-</v>
      </c>
      <c r="G37" s="177" t="str">
        <f t="shared" ref="G37" si="21">+IF(G25=0,"-",G7/G25)</f>
        <v>-</v>
      </c>
      <c r="H37" s="177" t="str">
        <f t="shared" ref="H37" si="22">+IF(H25=0,"-",H7/H25)</f>
        <v>-</v>
      </c>
      <c r="I37" s="177" t="str">
        <f t="shared" ref="I37" si="23">+IF(I25=0,"-",I7/I25)</f>
        <v>-</v>
      </c>
      <c r="J37" s="177">
        <f>+IF(J25=0,"-",J7/J25)</f>
        <v>0.28000000000000003</v>
      </c>
      <c r="K37" s="177">
        <f t="shared" ref="K37" si="24">+IF(K25=0,"-",K7/K25)</f>
        <v>6.8965517241379309E-2</v>
      </c>
      <c r="L37" s="177">
        <f t="shared" si="19"/>
        <v>0.14583333333333334</v>
      </c>
      <c r="M37" s="177">
        <f t="shared" ref="M37:U37" si="25">+IF(M25=0,"-",M7/M25)</f>
        <v>0.12</v>
      </c>
      <c r="N37" s="177">
        <f t="shared" si="25"/>
        <v>0.11764705882352941</v>
      </c>
      <c r="O37" s="177">
        <f t="shared" si="25"/>
        <v>0.11538461538461539</v>
      </c>
      <c r="P37" s="177">
        <f t="shared" si="25"/>
        <v>0.11320754716981132</v>
      </c>
      <c r="Q37" s="177">
        <f t="shared" si="25"/>
        <v>0.10714285714285714</v>
      </c>
      <c r="R37" s="177">
        <f t="shared" si="25"/>
        <v>0.12280701754385964</v>
      </c>
      <c r="S37" s="177">
        <f t="shared" si="25"/>
        <v>0.13793103448275862</v>
      </c>
      <c r="T37" s="177">
        <f t="shared" si="25"/>
        <v>0.15</v>
      </c>
      <c r="U37" s="178">
        <f t="shared" si="25"/>
        <v>0.15</v>
      </c>
      <c r="V37" s="178">
        <f t="shared" ref="V37:AA37" si="26">+IF(V25=0,"-",V7/V25)</f>
        <v>0.171875</v>
      </c>
      <c r="W37" s="178">
        <f t="shared" si="26"/>
        <v>0.2</v>
      </c>
      <c r="X37" s="178">
        <f t="shared" si="26"/>
        <v>0.20895522388059701</v>
      </c>
      <c r="Y37" s="178">
        <f t="shared" si="26"/>
        <v>0.22388059701492538</v>
      </c>
      <c r="Z37" s="178">
        <f t="shared" si="26"/>
        <v>0.22388059701492538</v>
      </c>
      <c r="AA37" s="178">
        <f t="shared" si="26"/>
        <v>0.1875</v>
      </c>
    </row>
    <row r="38" spans="1:28" customFormat="1" ht="33" customHeight="1">
      <c r="B38" s="144">
        <v>2</v>
      </c>
      <c r="C38" s="145" t="s">
        <v>95</v>
      </c>
      <c r="D38" s="191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>
        <f t="shared" ref="T38:U38" si="27">+IF(T7=0,"-",T8/T7)</f>
        <v>0</v>
      </c>
      <c r="U38" s="24">
        <f t="shared" si="27"/>
        <v>0</v>
      </c>
      <c r="V38" s="24">
        <f t="shared" ref="V38:AA38" si="28">+IF(V7=0,"-",V8/V7)</f>
        <v>0</v>
      </c>
      <c r="W38" s="24">
        <f t="shared" si="28"/>
        <v>0</v>
      </c>
      <c r="X38" s="24">
        <f t="shared" si="28"/>
        <v>0</v>
      </c>
      <c r="Y38" s="24">
        <f t="shared" si="28"/>
        <v>0</v>
      </c>
      <c r="Z38" s="24">
        <f t="shared" si="28"/>
        <v>0</v>
      </c>
      <c r="AA38" s="24">
        <f t="shared" si="28"/>
        <v>0</v>
      </c>
    </row>
    <row r="39" spans="1:28" customFormat="1" ht="33" customHeight="1">
      <c r="B39" s="146">
        <v>3</v>
      </c>
      <c r="C39" s="147" t="s">
        <v>188</v>
      </c>
      <c r="D39" s="192"/>
      <c r="E39" s="179" t="str">
        <f t="shared" ref="E39:L39" si="29">IF((E8+E17)=0,"-",+E8/(E8+E17))</f>
        <v>-</v>
      </c>
      <c r="F39" s="179" t="str">
        <f t="shared" ref="F39" si="30">IF((F8+F17)=0,"-",+F8/(F8+F17))</f>
        <v>-</v>
      </c>
      <c r="G39" s="179" t="str">
        <f t="shared" ref="G39" si="31">IF((G8+G17)=0,"-",+G8/(G8+G17))</f>
        <v>-</v>
      </c>
      <c r="H39" s="179" t="str">
        <f t="shared" ref="H39" si="32">IF((H8+H17)=0,"-",+H8/(H8+H17))</f>
        <v>-</v>
      </c>
      <c r="I39" s="179" t="str">
        <f t="shared" ref="I39" si="33">IF((I8+I17)=0,"-",+I8/(I8+I17))</f>
        <v>-</v>
      </c>
      <c r="J39" s="179">
        <f t="shared" ref="J39" si="34">IF((J8+J17)=0,"-",+J8/(J8+J17))</f>
        <v>0.5</v>
      </c>
      <c r="K39" s="179">
        <f t="shared" ref="K39" si="35">IF((K8+K17)=0,"-",+K8/(K8+K17))</f>
        <v>0</v>
      </c>
      <c r="L39" s="179">
        <f t="shared" si="29"/>
        <v>0</v>
      </c>
      <c r="M39" s="179">
        <f t="shared" ref="M39:U39" si="36">IF((M8+M17)=0,"-",+M8/(M8+M17))</f>
        <v>0</v>
      </c>
      <c r="N39" s="179">
        <f t="shared" si="36"/>
        <v>0</v>
      </c>
      <c r="O39" s="179">
        <f t="shared" si="36"/>
        <v>0</v>
      </c>
      <c r="P39" s="179">
        <f t="shared" si="36"/>
        <v>0</v>
      </c>
      <c r="Q39" s="179">
        <f t="shared" si="36"/>
        <v>0</v>
      </c>
      <c r="R39" s="179">
        <f t="shared" si="36"/>
        <v>0</v>
      </c>
      <c r="S39" s="179">
        <f t="shared" si="36"/>
        <v>0</v>
      </c>
      <c r="T39" s="179">
        <f t="shared" si="36"/>
        <v>0</v>
      </c>
      <c r="U39" s="180">
        <f t="shared" si="36"/>
        <v>0</v>
      </c>
      <c r="V39" s="180">
        <f t="shared" ref="V39:AA39" si="37">IF((V8+V17)=0,"-",+V8/(V8+V17))</f>
        <v>0</v>
      </c>
      <c r="W39" s="180">
        <f t="shared" si="37"/>
        <v>0</v>
      </c>
      <c r="X39" s="180">
        <f t="shared" si="37"/>
        <v>0</v>
      </c>
      <c r="Y39" s="180">
        <f t="shared" si="37"/>
        <v>0</v>
      </c>
      <c r="Z39" s="180">
        <f t="shared" si="37"/>
        <v>0</v>
      </c>
      <c r="AA39" s="180">
        <f t="shared" si="37"/>
        <v>0</v>
      </c>
    </row>
    <row r="40" spans="1:28" customFormat="1" ht="12.75">
      <c r="A40" s="2"/>
      <c r="B40" s="9"/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38"/>
      <c r="W40" s="38"/>
    </row>
    <row r="41" spans="1:28" ht="12.75">
      <c r="B41" s="227" t="s">
        <v>189</v>
      </c>
    </row>
    <row r="43" spans="1:28">
      <c r="B43" s="226" t="s">
        <v>96</v>
      </c>
      <c r="C43" s="80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2"/>
    </row>
    <row r="44" spans="1:28" ht="12" customHeight="1">
      <c r="B44" s="84" t="s">
        <v>97</v>
      </c>
      <c r="C44" s="85" t="s">
        <v>98</v>
      </c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7"/>
    </row>
    <row r="45" spans="1:28" s="221" customFormat="1" ht="18" customHeight="1">
      <c r="B45" s="222">
        <v>1</v>
      </c>
      <c r="C45" s="451" t="s">
        <v>223</v>
      </c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3"/>
      <c r="V45" s="223"/>
      <c r="W45" s="223"/>
    </row>
    <row r="46" spans="1:28" s="221" customFormat="1" ht="18" customHeight="1">
      <c r="B46" s="423">
        <v>2</v>
      </c>
      <c r="C46" s="451"/>
      <c r="D46" s="452"/>
      <c r="E46" s="452"/>
      <c r="F46" s="452"/>
      <c r="G46" s="452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3"/>
      <c r="V46" s="223"/>
      <c r="W46" s="223"/>
    </row>
    <row r="47" spans="1:28" s="221" customFormat="1" ht="18" customHeight="1">
      <c r="B47" s="423">
        <v>3</v>
      </c>
      <c r="C47" s="457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458"/>
      <c r="P47" s="458"/>
      <c r="Q47" s="458"/>
      <c r="R47" s="458"/>
      <c r="S47" s="458"/>
      <c r="T47" s="458"/>
      <c r="U47" s="459"/>
      <c r="V47" s="223"/>
      <c r="W47" s="223"/>
    </row>
    <row r="48" spans="1:28" s="221" customFormat="1" ht="18" customHeight="1">
      <c r="B48" s="423">
        <v>4</v>
      </c>
      <c r="C48" s="454"/>
      <c r="D48" s="455"/>
      <c r="E48" s="455"/>
      <c r="F48" s="455"/>
      <c r="G48" s="455"/>
      <c r="H48" s="455"/>
      <c r="I48" s="455"/>
      <c r="J48" s="455"/>
      <c r="K48" s="455"/>
      <c r="L48" s="455"/>
      <c r="M48" s="455"/>
      <c r="N48" s="455"/>
      <c r="O48" s="455"/>
      <c r="P48" s="455"/>
      <c r="Q48" s="455"/>
      <c r="R48" s="455"/>
      <c r="S48" s="455"/>
      <c r="T48" s="455"/>
      <c r="U48" s="456"/>
      <c r="V48" s="223"/>
      <c r="W48" s="223"/>
    </row>
    <row r="49" spans="2:23" s="221" customFormat="1" ht="18" customHeight="1">
      <c r="B49" s="423">
        <v>5</v>
      </c>
      <c r="C49" s="454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6"/>
      <c r="V49" s="223"/>
      <c r="W49" s="223"/>
    </row>
    <row r="50" spans="2:23" s="221" customFormat="1" ht="18" customHeight="1">
      <c r="B50" s="225">
        <v>6</v>
      </c>
      <c r="C50" s="454"/>
      <c r="D50" s="455"/>
      <c r="E50" s="455"/>
      <c r="F50" s="455"/>
      <c r="G50" s="455"/>
      <c r="H50" s="455"/>
      <c r="I50" s="455"/>
      <c r="J50" s="455"/>
      <c r="K50" s="455"/>
      <c r="L50" s="455"/>
      <c r="M50" s="455"/>
      <c r="N50" s="455"/>
      <c r="O50" s="455"/>
      <c r="P50" s="455"/>
      <c r="Q50" s="455"/>
      <c r="R50" s="455"/>
      <c r="S50" s="455"/>
      <c r="T50" s="455"/>
      <c r="U50" s="456"/>
      <c r="V50" s="223"/>
      <c r="W50" s="223"/>
    </row>
  </sheetData>
  <mergeCells count="6">
    <mergeCell ref="C45:U45"/>
    <mergeCell ref="C49:U49"/>
    <mergeCell ref="C50:U50"/>
    <mergeCell ref="C46:U46"/>
    <mergeCell ref="C47:U47"/>
    <mergeCell ref="C48:U48"/>
  </mergeCells>
  <phoneticPr fontId="29" type="noConversion"/>
  <hyperlinks>
    <hyperlink ref="B41" location="'List of private institutions'!A1" display="List of private institutions, as of 2000"/>
    <hyperlink ref="D6" location="B45" display="Notes"/>
  </hyperlinks>
  <pageMargins left="0.75" right="0.75" top="1" bottom="1" header="0" footer="0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3:AD429"/>
  <sheetViews>
    <sheetView showGridLines="0" zoomScaleNormal="100" workbookViewId="0">
      <selection activeCell="I26" sqref="I26"/>
    </sheetView>
  </sheetViews>
  <sheetFormatPr baseColWidth="10" defaultColWidth="11.42578125" defaultRowHeight="12.75"/>
  <cols>
    <col min="1" max="1" width="1.85546875" style="2" customWidth="1"/>
    <col min="2" max="2" width="6.42578125" style="2" customWidth="1"/>
    <col min="3" max="3" width="29.7109375" style="2" customWidth="1"/>
    <col min="4" max="4" width="6" style="199" customWidth="1"/>
    <col min="5" max="11" width="9.140625" style="2" bestFit="1" customWidth="1"/>
    <col min="12" max="12" width="9.140625" style="2" customWidth="1"/>
    <col min="13" max="18" width="9.140625" style="2" bestFit="1" customWidth="1"/>
    <col min="19" max="22" width="9.140625" bestFit="1" customWidth="1"/>
    <col min="23" max="23" width="9.85546875" customWidth="1"/>
    <col min="24" max="24" width="11.5703125" customWidth="1"/>
  </cols>
  <sheetData>
    <row r="3" spans="1:30" ht="15">
      <c r="B3" s="28" t="str">
        <f>+Index!B9</f>
        <v>II.1. Enrollments by type of institution</v>
      </c>
      <c r="C3" s="60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2"/>
    </row>
    <row r="4" spans="1:30"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0" s="420" customFormat="1" ht="13.5" thickBot="1">
      <c r="A5" s="418"/>
      <c r="B5" s="19" t="s">
        <v>61</v>
      </c>
      <c r="C5" s="25"/>
      <c r="D5" s="419" t="s">
        <v>93</v>
      </c>
      <c r="E5" s="238">
        <v>1960</v>
      </c>
      <c r="F5" s="238">
        <v>1965</v>
      </c>
      <c r="G5" s="238">
        <v>1970</v>
      </c>
      <c r="H5" s="238">
        <v>1975</v>
      </c>
      <c r="I5" s="238">
        <v>1995</v>
      </c>
      <c r="J5" s="238">
        <v>1996</v>
      </c>
      <c r="K5" s="238">
        <v>1997</v>
      </c>
      <c r="L5" s="238">
        <v>1998</v>
      </c>
      <c r="M5" s="238">
        <v>1999</v>
      </c>
      <c r="N5" s="238">
        <v>2000</v>
      </c>
      <c r="O5" s="238">
        <v>2001</v>
      </c>
      <c r="P5" s="100">
        <v>2002</v>
      </c>
      <c r="Q5" s="101">
        <v>2003</v>
      </c>
      <c r="R5" s="100">
        <v>2004</v>
      </c>
      <c r="S5" s="100">
        <v>2005</v>
      </c>
      <c r="T5" s="100">
        <v>2006</v>
      </c>
      <c r="U5" s="100">
        <v>2007</v>
      </c>
      <c r="V5" s="100">
        <v>2008</v>
      </c>
      <c r="W5" s="101">
        <v>2009</v>
      </c>
      <c r="X5" s="101">
        <v>2010</v>
      </c>
      <c r="Y5" s="101">
        <v>2011</v>
      </c>
      <c r="Z5" s="101">
        <v>2012</v>
      </c>
      <c r="AA5" s="101">
        <v>2013</v>
      </c>
      <c r="AB5" s="101">
        <v>2014</v>
      </c>
      <c r="AC5" s="101">
        <v>2015</v>
      </c>
      <c r="AD5" s="101">
        <v>2016</v>
      </c>
    </row>
    <row r="6" spans="1:30" s="131" customFormat="1" ht="15.75">
      <c r="A6" s="3"/>
      <c r="B6" s="32" t="str">
        <f>+ca_1</f>
        <v>A. Private Institutions</v>
      </c>
      <c r="C6" s="26"/>
      <c r="D6" s="376">
        <v>1</v>
      </c>
      <c r="E6" s="249">
        <f>+E7+E11</f>
        <v>0</v>
      </c>
      <c r="F6" s="249">
        <f>+F7+F11</f>
        <v>0</v>
      </c>
      <c r="G6" s="249">
        <f>+G7+G11</f>
        <v>0</v>
      </c>
      <c r="H6" s="249">
        <f>+H7+H11</f>
        <v>0</v>
      </c>
      <c r="I6" s="249">
        <f t="shared" ref="I6:O6" si="0">+I7+I11</f>
        <v>5082</v>
      </c>
      <c r="J6" s="249">
        <f t="shared" si="0"/>
        <v>6553</v>
      </c>
      <c r="K6" s="249">
        <f t="shared" si="0"/>
        <v>8696</v>
      </c>
      <c r="L6" s="249">
        <f t="shared" si="0"/>
        <v>10616</v>
      </c>
      <c r="M6" s="249">
        <f t="shared" si="0"/>
        <v>12887</v>
      </c>
      <c r="N6" s="249">
        <f t="shared" si="0"/>
        <v>15050</v>
      </c>
      <c r="O6" s="249">
        <f t="shared" si="0"/>
        <v>15535</v>
      </c>
      <c r="P6" s="249">
        <f t="shared" ref="P6:W6" si="1">+P7+P11</f>
        <v>16590</v>
      </c>
      <c r="Q6" s="249">
        <f t="shared" si="1"/>
        <v>16626</v>
      </c>
      <c r="R6" s="249">
        <f t="shared" si="1"/>
        <v>17808</v>
      </c>
      <c r="S6" s="249">
        <f t="shared" si="1"/>
        <v>23273</v>
      </c>
      <c r="T6" s="249">
        <f t="shared" si="1"/>
        <v>26003</v>
      </c>
      <c r="U6" s="249">
        <f t="shared" si="1"/>
        <v>28099</v>
      </c>
      <c r="V6" s="249">
        <f t="shared" si="1"/>
        <v>30677</v>
      </c>
      <c r="W6" s="250">
        <f t="shared" si="1"/>
        <v>34424</v>
      </c>
      <c r="X6" s="250">
        <f t="shared" ref="X6:AD6" si="2">+X7+X11</f>
        <v>38190</v>
      </c>
      <c r="Y6" s="250">
        <f t="shared" si="2"/>
        <v>41208</v>
      </c>
      <c r="Z6" s="250">
        <f t="shared" si="2"/>
        <v>44513</v>
      </c>
      <c r="AA6" s="250">
        <f t="shared" si="2"/>
        <v>46213</v>
      </c>
      <c r="AB6" s="250">
        <f t="shared" si="2"/>
        <v>45558</v>
      </c>
      <c r="AC6" s="250">
        <f t="shared" si="2"/>
        <v>44923</v>
      </c>
      <c r="AD6" s="250">
        <f t="shared" si="2"/>
        <v>47199</v>
      </c>
    </row>
    <row r="7" spans="1:30">
      <c r="B7" s="66"/>
      <c r="C7" s="67" t="str">
        <f>+t_1</f>
        <v>1. Universities</v>
      </c>
      <c r="D7" s="243"/>
      <c r="E7" s="154">
        <f>SUM(E8:E10)</f>
        <v>0</v>
      </c>
      <c r="F7" s="154">
        <f>SUM(F8:F10)</f>
        <v>0</v>
      </c>
      <c r="G7" s="154">
        <f>SUM(G8:G10)</f>
        <v>0</v>
      </c>
      <c r="H7" s="154">
        <f>SUM(H8:H10)</f>
        <v>0</v>
      </c>
      <c r="I7" s="154">
        <f t="shared" ref="I7:O7" si="3">SUM(I8:I10)</f>
        <v>0</v>
      </c>
      <c r="J7" s="154">
        <f t="shared" si="3"/>
        <v>0</v>
      </c>
      <c r="K7" s="154">
        <f t="shared" si="3"/>
        <v>0</v>
      </c>
      <c r="L7" s="154">
        <f t="shared" si="3"/>
        <v>0</v>
      </c>
      <c r="M7" s="154">
        <f t="shared" si="3"/>
        <v>0</v>
      </c>
      <c r="N7" s="154">
        <f t="shared" si="3"/>
        <v>0</v>
      </c>
      <c r="O7" s="154">
        <f t="shared" si="3"/>
        <v>0</v>
      </c>
      <c r="P7" s="208">
        <f t="shared" ref="P7:W7" si="4">SUM(P8:P10)</f>
        <v>0</v>
      </c>
      <c r="Q7" s="208">
        <f t="shared" si="4"/>
        <v>0</v>
      </c>
      <c r="R7" s="208">
        <f t="shared" si="4"/>
        <v>0</v>
      </c>
      <c r="S7" s="208">
        <f t="shared" si="4"/>
        <v>0</v>
      </c>
      <c r="T7" s="208">
        <f t="shared" si="4"/>
        <v>0</v>
      </c>
      <c r="U7" s="208">
        <f t="shared" si="4"/>
        <v>0</v>
      </c>
      <c r="V7" s="208">
        <f t="shared" si="4"/>
        <v>0</v>
      </c>
      <c r="W7" s="208">
        <f t="shared" si="4"/>
        <v>0</v>
      </c>
      <c r="X7" s="208">
        <f t="shared" ref="X7:AD7" si="5">SUM(X8:X10)</f>
        <v>0</v>
      </c>
      <c r="Y7" s="208">
        <f t="shared" si="5"/>
        <v>0</v>
      </c>
      <c r="Z7" s="208">
        <f t="shared" si="5"/>
        <v>0</v>
      </c>
      <c r="AA7" s="208">
        <f t="shared" si="5"/>
        <v>0</v>
      </c>
      <c r="AB7" s="208">
        <f t="shared" si="5"/>
        <v>0</v>
      </c>
      <c r="AC7" s="208">
        <f t="shared" si="5"/>
        <v>0</v>
      </c>
      <c r="AD7" s="208">
        <f t="shared" si="5"/>
        <v>0</v>
      </c>
    </row>
    <row r="8" spans="1:30" s="400" customFormat="1">
      <c r="A8" s="2"/>
      <c r="B8" s="66"/>
      <c r="C8" s="396" t="str">
        <f>+'I. Institutions'!C9</f>
        <v>Universities</v>
      </c>
      <c r="D8" s="243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8"/>
      <c r="Q8" s="398"/>
      <c r="R8" s="398"/>
      <c r="S8" s="398"/>
      <c r="T8" s="398"/>
      <c r="U8" s="398"/>
      <c r="V8" s="398"/>
      <c r="W8" s="399"/>
      <c r="X8" s="399"/>
      <c r="Y8" s="399"/>
      <c r="Z8" s="399"/>
      <c r="AA8" s="399"/>
      <c r="AB8" s="399"/>
      <c r="AC8" s="399"/>
      <c r="AD8" s="399"/>
    </row>
    <row r="9" spans="1:30" s="400" customFormat="1">
      <c r="A9" s="2"/>
      <c r="B9" s="66"/>
      <c r="C9" s="396" t="str">
        <f>+'I. Institutions'!C10</f>
        <v>University Institutes</v>
      </c>
      <c r="D9" s="243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303"/>
      <c r="Q9" s="303"/>
      <c r="R9" s="303"/>
      <c r="S9" s="303"/>
      <c r="T9" s="303"/>
      <c r="U9" s="303"/>
      <c r="V9" s="303"/>
      <c r="W9" s="304"/>
      <c r="X9" s="304"/>
      <c r="Y9" s="304"/>
      <c r="Z9" s="304"/>
      <c r="AA9" s="304"/>
      <c r="AB9" s="304"/>
      <c r="AC9" s="304"/>
      <c r="AD9" s="304"/>
    </row>
    <row r="10" spans="1:30" s="400" customFormat="1">
      <c r="A10" s="2"/>
      <c r="B10" s="66"/>
      <c r="C10" s="396" t="str">
        <f>+'I. Institutions'!C11</f>
        <v>-</v>
      </c>
      <c r="D10" s="243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305"/>
      <c r="Q10" s="305"/>
      <c r="R10" s="305"/>
      <c r="S10" s="305"/>
      <c r="T10" s="305"/>
      <c r="U10" s="305"/>
      <c r="V10" s="305"/>
      <c r="W10" s="306"/>
      <c r="X10" s="306"/>
      <c r="Y10" s="306"/>
      <c r="Z10" s="306"/>
      <c r="AA10" s="306"/>
      <c r="AB10" s="306"/>
      <c r="AC10" s="306"/>
      <c r="AD10" s="306"/>
    </row>
    <row r="11" spans="1:30" s="400" customFormat="1">
      <c r="A11" s="2"/>
      <c r="B11" s="66"/>
      <c r="C11" s="67" t="str">
        <f>+t_2</f>
        <v>2. Non-university postsecondary</v>
      </c>
      <c r="D11" s="243"/>
      <c r="E11" s="154"/>
      <c r="F11" s="154"/>
      <c r="G11" s="154"/>
      <c r="H11" s="154"/>
      <c r="I11" s="154">
        <f t="shared" ref="I11:O11" si="6">SUM(I12:I14)</f>
        <v>5082</v>
      </c>
      <c r="J11" s="154">
        <f t="shared" si="6"/>
        <v>6553</v>
      </c>
      <c r="K11" s="154">
        <f t="shared" si="6"/>
        <v>8696</v>
      </c>
      <c r="L11" s="154">
        <f t="shared" si="6"/>
        <v>10616</v>
      </c>
      <c r="M11" s="154">
        <f t="shared" si="6"/>
        <v>12887</v>
      </c>
      <c r="N11" s="154">
        <f t="shared" si="6"/>
        <v>15050</v>
      </c>
      <c r="O11" s="154">
        <f t="shared" si="6"/>
        <v>15535</v>
      </c>
      <c r="P11" s="155">
        <f t="shared" ref="P11:W11" si="7">SUM(P12:P14)</f>
        <v>16590</v>
      </c>
      <c r="Q11" s="155">
        <f t="shared" si="7"/>
        <v>16626</v>
      </c>
      <c r="R11" s="155">
        <f t="shared" si="7"/>
        <v>17808</v>
      </c>
      <c r="S11" s="155">
        <f t="shared" si="7"/>
        <v>23273</v>
      </c>
      <c r="T11" s="155">
        <f t="shared" si="7"/>
        <v>26003</v>
      </c>
      <c r="U11" s="155">
        <f t="shared" si="7"/>
        <v>28099</v>
      </c>
      <c r="V11" s="155">
        <f t="shared" si="7"/>
        <v>30677</v>
      </c>
      <c r="W11" s="126">
        <f t="shared" si="7"/>
        <v>34424</v>
      </c>
      <c r="X11" s="126">
        <f t="shared" ref="X11:AD11" si="8">SUM(X12:X14)</f>
        <v>38190</v>
      </c>
      <c r="Y11" s="126">
        <f t="shared" si="8"/>
        <v>41208</v>
      </c>
      <c r="Z11" s="126">
        <f t="shared" si="8"/>
        <v>44513</v>
      </c>
      <c r="AA11" s="126">
        <f t="shared" si="8"/>
        <v>46213</v>
      </c>
      <c r="AB11" s="126">
        <f t="shared" si="8"/>
        <v>45558</v>
      </c>
      <c r="AC11" s="126">
        <f t="shared" si="8"/>
        <v>44923</v>
      </c>
      <c r="AD11" s="126">
        <f t="shared" si="8"/>
        <v>47199</v>
      </c>
    </row>
    <row r="12" spans="1:30" s="400" customFormat="1">
      <c r="A12" s="2"/>
      <c r="B12" s="66"/>
      <c r="C12" s="396" t="str">
        <f>+'I. Institutions'!C13</f>
        <v>Teacher training institutes</v>
      </c>
      <c r="D12" s="24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157"/>
      <c r="Q12" s="157"/>
      <c r="R12" s="157"/>
      <c r="S12" s="157"/>
      <c r="T12" s="157"/>
      <c r="U12" s="157"/>
      <c r="V12" s="157"/>
      <c r="W12" s="404"/>
      <c r="X12" s="404"/>
      <c r="Y12" s="404"/>
      <c r="Z12" s="404"/>
      <c r="AA12" s="404"/>
      <c r="AB12" s="404"/>
      <c r="AC12" s="404"/>
      <c r="AD12" s="404"/>
    </row>
    <row r="13" spans="1:30" s="400" customFormat="1">
      <c r="A13" s="2"/>
      <c r="B13" s="66"/>
      <c r="C13" s="396" t="str">
        <f>+'I. Institutions'!C14</f>
        <v>Professional institutes</v>
      </c>
      <c r="D13" s="243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117"/>
      <c r="Q13" s="117"/>
      <c r="R13" s="117"/>
      <c r="S13" s="117"/>
      <c r="T13" s="117"/>
      <c r="U13" s="117"/>
      <c r="V13" s="117"/>
      <c r="W13" s="118"/>
      <c r="X13" s="118"/>
      <c r="Y13" s="118"/>
      <c r="Z13" s="118"/>
      <c r="AA13" s="118"/>
      <c r="AB13" s="118"/>
      <c r="AC13" s="118"/>
      <c r="AD13" s="118"/>
    </row>
    <row r="14" spans="1:30" s="131" customFormat="1">
      <c r="A14" s="3"/>
      <c r="B14" s="66"/>
      <c r="C14" s="396" t="str">
        <f>+'I. Institutions'!C15</f>
        <v>Institutes</v>
      </c>
      <c r="D14" s="243"/>
      <c r="E14" s="115"/>
      <c r="F14" s="115"/>
      <c r="G14" s="115"/>
      <c r="H14" s="115"/>
      <c r="I14" s="405">
        <v>5082</v>
      </c>
      <c r="J14" s="405">
        <v>6553</v>
      </c>
      <c r="K14" s="405">
        <v>8696</v>
      </c>
      <c r="L14" s="405">
        <v>10616</v>
      </c>
      <c r="M14" s="405">
        <v>12887</v>
      </c>
      <c r="N14" s="405">
        <v>15050</v>
      </c>
      <c r="O14" s="405">
        <v>15535</v>
      </c>
      <c r="P14" s="405">
        <v>16590</v>
      </c>
      <c r="Q14" s="405">
        <v>16626</v>
      </c>
      <c r="R14" s="405">
        <v>17808</v>
      </c>
      <c r="S14" s="405">
        <v>23273</v>
      </c>
      <c r="T14" s="405">
        <v>26003</v>
      </c>
      <c r="U14" s="405">
        <v>28099</v>
      </c>
      <c r="V14" s="405">
        <v>30677</v>
      </c>
      <c r="W14" s="405">
        <v>34424</v>
      </c>
      <c r="X14" s="405">
        <v>38190</v>
      </c>
      <c r="Y14" s="405">
        <v>41208</v>
      </c>
      <c r="Z14" s="405">
        <v>44513</v>
      </c>
      <c r="AA14" s="405">
        <v>46213</v>
      </c>
      <c r="AB14" s="405">
        <v>45558</v>
      </c>
      <c r="AC14" s="405">
        <v>44923</v>
      </c>
      <c r="AD14" s="405">
        <v>47199</v>
      </c>
    </row>
    <row r="15" spans="1:30" s="400" customFormat="1">
      <c r="A15" s="2"/>
      <c r="B15" s="33" t="str">
        <f>+ca_2</f>
        <v>B. Public Institutions</v>
      </c>
      <c r="C15" s="27"/>
      <c r="D15" s="244"/>
      <c r="E15" s="251">
        <f>+E16+E20</f>
        <v>0</v>
      </c>
      <c r="F15" s="251">
        <f>+F16+F20</f>
        <v>0</v>
      </c>
      <c r="G15" s="251">
        <f>+G16+G20</f>
        <v>35374</v>
      </c>
      <c r="H15" s="251">
        <f>+H16+H20</f>
        <v>49849</v>
      </c>
      <c r="I15" s="251">
        <f t="shared" ref="I15:O15" ca="1" si="9">+I16+I20</f>
        <v>135371</v>
      </c>
      <c r="J15" s="251">
        <f t="shared" ca="1" si="9"/>
        <v>146068</v>
      </c>
      <c r="K15" s="251">
        <f t="shared" ca="1" si="9"/>
        <v>155668</v>
      </c>
      <c r="L15" s="251">
        <f t="shared" ca="1" si="9"/>
        <v>170410</v>
      </c>
      <c r="M15" s="251">
        <f t="shared" ca="1" si="9"/>
        <v>177709</v>
      </c>
      <c r="N15" s="251">
        <f t="shared" ca="1" si="9"/>
        <v>183766</v>
      </c>
      <c r="O15" s="251">
        <f t="shared" ca="1" si="9"/>
        <v>190533</v>
      </c>
      <c r="P15" s="251">
        <f t="shared" ref="P15:W15" ca="1" si="10">+P16+P20</f>
        <v>200245</v>
      </c>
      <c r="Q15" s="251">
        <f t="shared" ca="1" si="10"/>
        <v>210684</v>
      </c>
      <c r="R15" s="251">
        <f t="shared" ca="1" si="10"/>
        <v>219092</v>
      </c>
      <c r="S15" s="251">
        <f t="shared" ca="1" si="10"/>
        <v>219245</v>
      </c>
      <c r="T15" s="251">
        <f t="shared" ca="1" si="10"/>
        <v>221824</v>
      </c>
      <c r="U15" s="251">
        <f t="shared" ca="1" si="10"/>
        <v>225742</v>
      </c>
      <c r="V15" s="251">
        <f t="shared" ca="1" si="10"/>
        <v>231601</v>
      </c>
      <c r="W15" s="126">
        <f t="shared" ca="1" si="10"/>
        <v>235142</v>
      </c>
      <c r="X15" s="126">
        <f t="shared" ref="X15:AC15" ca="1" si="11">+X16+X20</f>
        <v>242611</v>
      </c>
      <c r="Y15" s="126">
        <f t="shared" ca="1" si="11"/>
        <v>247351</v>
      </c>
      <c r="Z15" s="126">
        <f t="shared" ca="1" si="11"/>
        <v>249716</v>
      </c>
      <c r="AA15" s="126">
        <f t="shared" ca="1" si="11"/>
        <v>253692</v>
      </c>
      <c r="AB15" s="126">
        <f t="shared" ca="1" si="11"/>
        <v>258041</v>
      </c>
      <c r="AC15" s="126">
        <f t="shared" ca="1" si="11"/>
        <v>259266</v>
      </c>
      <c r="AD15" s="126">
        <f ca="1">+AD16+AD20</f>
        <v>259759</v>
      </c>
    </row>
    <row r="16" spans="1:30" s="400" customFormat="1">
      <c r="A16" s="2"/>
      <c r="B16" s="66"/>
      <c r="C16" s="67" t="str">
        <f>+t_1</f>
        <v>1. Universities</v>
      </c>
      <c r="D16" s="243"/>
      <c r="E16" s="154"/>
      <c r="F16" s="154"/>
      <c r="G16" s="154">
        <v>35374</v>
      </c>
      <c r="H16" s="154">
        <v>49849</v>
      </c>
      <c r="I16" s="154">
        <f ca="1">SUM(I14:I15)</f>
        <v>120886</v>
      </c>
      <c r="J16" s="154">
        <f t="shared" ref="J16:AD16" ca="1" si="12">SUM(J14:J15)</f>
        <v>129042</v>
      </c>
      <c r="K16" s="154">
        <f t="shared" ca="1" si="12"/>
        <v>133378</v>
      </c>
      <c r="L16" s="154">
        <f t="shared" ca="1" si="12"/>
        <v>139603</v>
      </c>
      <c r="M16" s="154">
        <f t="shared" ca="1" si="12"/>
        <v>143666</v>
      </c>
      <c r="N16" s="154">
        <f t="shared" ca="1" si="12"/>
        <v>145671</v>
      </c>
      <c r="O16" s="154">
        <f t="shared" ca="1" si="12"/>
        <v>148512</v>
      </c>
      <c r="P16" s="154">
        <f t="shared" ca="1" si="12"/>
        <v>153620</v>
      </c>
      <c r="Q16" s="154">
        <f t="shared" ca="1" si="12"/>
        <v>158283</v>
      </c>
      <c r="R16" s="154">
        <f t="shared" ca="1" si="12"/>
        <v>161304</v>
      </c>
      <c r="S16" s="154">
        <f t="shared" ca="1" si="12"/>
        <v>161383</v>
      </c>
      <c r="T16" s="154">
        <f t="shared" ca="1" si="12"/>
        <v>161638</v>
      </c>
      <c r="U16" s="154">
        <f t="shared" ca="1" si="12"/>
        <v>161586</v>
      </c>
      <c r="V16" s="154">
        <f t="shared" ca="1" si="12"/>
        <v>163208</v>
      </c>
      <c r="W16" s="154">
        <f t="shared" ca="1" si="12"/>
        <v>164294</v>
      </c>
      <c r="X16" s="154">
        <f t="shared" ca="1" si="12"/>
        <v>167016</v>
      </c>
      <c r="Y16" s="154">
        <f t="shared" ca="1" si="12"/>
        <v>167899</v>
      </c>
      <c r="Z16" s="154">
        <f t="shared" ca="1" si="12"/>
        <v>167015</v>
      </c>
      <c r="AA16" s="154">
        <f t="shared" ca="1" si="12"/>
        <v>167717</v>
      </c>
      <c r="AB16" s="154">
        <f t="shared" ca="1" si="12"/>
        <v>167659</v>
      </c>
      <c r="AC16" s="154">
        <f t="shared" ca="1" si="12"/>
        <v>164774</v>
      </c>
      <c r="AD16" s="154">
        <f t="shared" ca="1" si="12"/>
        <v>172427</v>
      </c>
    </row>
    <row r="17" spans="1:30" s="400" customFormat="1">
      <c r="A17" s="2"/>
      <c r="B17" s="66"/>
      <c r="C17" s="396" t="str">
        <f>+'I. Institutions'!C18</f>
        <v>Universities</v>
      </c>
      <c r="D17" s="24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398"/>
      <c r="Q17" s="398"/>
      <c r="R17" s="398"/>
      <c r="S17" s="398"/>
      <c r="T17" s="398"/>
      <c r="U17" s="398"/>
      <c r="V17" s="398"/>
      <c r="W17" s="399"/>
      <c r="X17" s="399"/>
      <c r="Y17" s="399"/>
      <c r="Z17" s="399"/>
      <c r="AA17" s="399"/>
      <c r="AB17" s="399"/>
      <c r="AC17" s="399"/>
      <c r="AD17" s="399"/>
    </row>
    <row r="18" spans="1:30" s="400" customFormat="1">
      <c r="A18" s="2"/>
      <c r="B18" s="66"/>
      <c r="C18" s="396" t="str">
        <f>+'I. Institutions'!C19</f>
        <v>University Institutes</v>
      </c>
      <c r="D18" s="243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303"/>
      <c r="Q18" s="303"/>
      <c r="R18" s="303"/>
      <c r="S18" s="303"/>
      <c r="T18" s="303"/>
      <c r="U18" s="303"/>
      <c r="V18" s="303"/>
      <c r="W18" s="304"/>
      <c r="X18" s="304"/>
      <c r="Y18" s="304"/>
      <c r="Z18" s="304"/>
      <c r="AA18" s="304"/>
      <c r="AB18" s="304"/>
      <c r="AC18" s="304"/>
      <c r="AD18" s="304"/>
    </row>
    <row r="19" spans="1:30" s="400" customFormat="1">
      <c r="A19" s="2"/>
      <c r="B19" s="66"/>
      <c r="C19" s="396" t="str">
        <f>+'I. Institutions'!C20</f>
        <v>-</v>
      </c>
      <c r="D19" s="243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305"/>
      <c r="Q19" s="305"/>
      <c r="R19" s="305"/>
      <c r="S19" s="305"/>
      <c r="T19" s="305"/>
      <c r="U19" s="305"/>
      <c r="V19" s="305"/>
      <c r="W19" s="306"/>
      <c r="X19" s="306"/>
      <c r="Y19" s="306"/>
      <c r="Z19" s="306"/>
      <c r="AA19" s="306"/>
      <c r="AB19" s="306"/>
      <c r="AC19" s="306"/>
      <c r="AD19" s="306"/>
    </row>
    <row r="20" spans="1:30" s="400" customFormat="1">
      <c r="A20" s="2"/>
      <c r="B20" s="66"/>
      <c r="C20" s="67" t="str">
        <f>+t_2</f>
        <v>2. Non-university postsecondary</v>
      </c>
      <c r="D20" s="243"/>
      <c r="E20" s="154">
        <f t="shared" ref="E20:I20" si="13">SUM(E21:E23)</f>
        <v>0</v>
      </c>
      <c r="F20" s="154">
        <f t="shared" si="13"/>
        <v>0</v>
      </c>
      <c r="G20" s="154">
        <f t="shared" si="13"/>
        <v>0</v>
      </c>
      <c r="H20" s="154">
        <f t="shared" si="13"/>
        <v>0</v>
      </c>
      <c r="I20" s="154">
        <f t="shared" si="13"/>
        <v>14485</v>
      </c>
      <c r="J20" s="154">
        <f t="shared" ref="J20:O20" si="14">SUM(J21:J23)</f>
        <v>17026</v>
      </c>
      <c r="K20" s="154">
        <f t="shared" si="14"/>
        <v>22290</v>
      </c>
      <c r="L20" s="154">
        <f t="shared" si="14"/>
        <v>30807</v>
      </c>
      <c r="M20" s="154">
        <f t="shared" si="14"/>
        <v>34043</v>
      </c>
      <c r="N20" s="154">
        <f t="shared" si="14"/>
        <v>38095</v>
      </c>
      <c r="O20" s="154">
        <f t="shared" si="14"/>
        <v>42021</v>
      </c>
      <c r="P20" s="155">
        <f t="shared" ref="P20:W20" si="15">SUM(P21:P23)</f>
        <v>46625</v>
      </c>
      <c r="Q20" s="155">
        <f t="shared" si="15"/>
        <v>52401</v>
      </c>
      <c r="R20" s="155">
        <f t="shared" si="15"/>
        <v>57788</v>
      </c>
      <c r="S20" s="155">
        <f t="shared" si="15"/>
        <v>57862</v>
      </c>
      <c r="T20" s="155">
        <f t="shared" si="15"/>
        <v>60186</v>
      </c>
      <c r="U20" s="155">
        <f t="shared" si="15"/>
        <v>64156</v>
      </c>
      <c r="V20" s="155">
        <f t="shared" si="15"/>
        <v>68393</v>
      </c>
      <c r="W20" s="126">
        <f t="shared" si="15"/>
        <v>70848</v>
      </c>
      <c r="X20" s="126">
        <f t="shared" ref="X20:AD20" si="16">SUM(X21:X23)</f>
        <v>75595</v>
      </c>
      <c r="Y20" s="126">
        <f t="shared" si="16"/>
        <v>79452</v>
      </c>
      <c r="Z20" s="126">
        <f t="shared" si="16"/>
        <v>82701</v>
      </c>
      <c r="AA20" s="126">
        <f t="shared" si="16"/>
        <v>85975</v>
      </c>
      <c r="AB20" s="126">
        <f t="shared" si="16"/>
        <v>90382</v>
      </c>
      <c r="AC20" s="126">
        <f t="shared" si="16"/>
        <v>94492</v>
      </c>
      <c r="AD20" s="126">
        <f t="shared" si="16"/>
        <v>87332</v>
      </c>
    </row>
    <row r="21" spans="1:30" s="400" customFormat="1">
      <c r="A21" s="2"/>
      <c r="B21" s="66"/>
      <c r="C21" s="396" t="str">
        <f>+'I. Institutions'!C22</f>
        <v>Teacher training institutes</v>
      </c>
      <c r="D21" s="243"/>
      <c r="E21" s="403"/>
      <c r="F21" s="403"/>
      <c r="G21" s="403"/>
      <c r="H21" s="403"/>
      <c r="I21" s="430">
        <v>10127</v>
      </c>
      <c r="J21" s="430">
        <v>10538</v>
      </c>
      <c r="K21" s="430">
        <v>12966</v>
      </c>
      <c r="L21" s="430">
        <v>18073</v>
      </c>
      <c r="M21" s="430">
        <v>18151</v>
      </c>
      <c r="N21" s="431">
        <v>19317</v>
      </c>
      <c r="O21" s="431">
        <v>19646</v>
      </c>
      <c r="P21" s="431">
        <v>19998</v>
      </c>
      <c r="Q21" s="431">
        <v>20701</v>
      </c>
      <c r="R21" s="405">
        <v>21877</v>
      </c>
      <c r="S21" s="405">
        <v>22937</v>
      </c>
      <c r="T21" s="405">
        <v>21654</v>
      </c>
      <c r="U21" s="405">
        <v>22209</v>
      </c>
      <c r="V21" s="405">
        <v>22352</v>
      </c>
      <c r="W21" s="405">
        <v>20485</v>
      </c>
      <c r="X21" s="405">
        <v>22216</v>
      </c>
      <c r="Y21" s="405">
        <v>23927</v>
      </c>
      <c r="Z21" s="405">
        <v>25393</v>
      </c>
      <c r="AA21" s="405">
        <v>26308</v>
      </c>
      <c r="AB21" s="405">
        <v>28475</v>
      </c>
      <c r="AC21" s="405">
        <v>30655</v>
      </c>
      <c r="AD21" s="405">
        <v>31610</v>
      </c>
    </row>
    <row r="22" spans="1:30" s="131" customFormat="1">
      <c r="A22" s="3"/>
      <c r="B22" s="66"/>
      <c r="C22" s="396" t="str">
        <f>+'I. Institutions'!C23</f>
        <v>Professional institutes</v>
      </c>
      <c r="D22" s="243"/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117"/>
      <c r="Q22" s="117"/>
      <c r="R22" s="117"/>
      <c r="S22" s="117"/>
      <c r="T22" s="117"/>
      <c r="U22" s="117"/>
      <c r="V22" s="117"/>
      <c r="W22" s="118"/>
      <c r="X22" s="118"/>
      <c r="Y22" s="118"/>
      <c r="Z22" s="118"/>
      <c r="AA22" s="118"/>
      <c r="AB22" s="118"/>
      <c r="AC22" s="118"/>
      <c r="AD22" s="115"/>
    </row>
    <row r="23" spans="1:30" s="400" customFormat="1">
      <c r="A23" s="2"/>
      <c r="B23" s="66"/>
      <c r="C23" s="396" t="str">
        <f>+'I. Institutions'!C24</f>
        <v>Institutes</v>
      </c>
      <c r="D23" s="243"/>
      <c r="E23" s="115"/>
      <c r="F23" s="115"/>
      <c r="G23" s="115"/>
      <c r="H23" s="115"/>
      <c r="I23" s="115">
        <v>4358</v>
      </c>
      <c r="J23" s="115">
        <v>6488</v>
      </c>
      <c r="K23" s="115">
        <v>9324</v>
      </c>
      <c r="L23" s="115">
        <v>12734</v>
      </c>
      <c r="M23" s="432">
        <v>15892</v>
      </c>
      <c r="N23" s="432">
        <v>18778</v>
      </c>
      <c r="O23" s="432">
        <v>22375</v>
      </c>
      <c r="P23" s="432">
        <v>26627</v>
      </c>
      <c r="Q23" s="432">
        <v>31700</v>
      </c>
      <c r="R23" s="432">
        <v>35911</v>
      </c>
      <c r="S23" s="432">
        <v>34925</v>
      </c>
      <c r="T23" s="432">
        <v>38532</v>
      </c>
      <c r="U23" s="432">
        <v>41947</v>
      </c>
      <c r="V23" s="432">
        <v>46041</v>
      </c>
      <c r="W23" s="432">
        <v>50363</v>
      </c>
      <c r="X23" s="432">
        <v>53379</v>
      </c>
      <c r="Y23" s="432">
        <v>55525</v>
      </c>
      <c r="Z23" s="432">
        <v>57308</v>
      </c>
      <c r="AA23" s="432">
        <v>59667</v>
      </c>
      <c r="AB23" s="432">
        <v>61907</v>
      </c>
      <c r="AC23" s="432">
        <v>63837</v>
      </c>
      <c r="AD23" s="432">
        <v>55722</v>
      </c>
    </row>
    <row r="24" spans="1:30">
      <c r="B24" s="163" t="str">
        <f>+ca_3</f>
        <v xml:space="preserve">C.Total (private and public) </v>
      </c>
      <c r="C24" s="164"/>
      <c r="D24" s="245"/>
      <c r="E24" s="252">
        <f>+E25+E29</f>
        <v>0</v>
      </c>
      <c r="F24" s="252">
        <f>+F25+F29</f>
        <v>0</v>
      </c>
      <c r="G24" s="252">
        <f>+G25+G29</f>
        <v>35374</v>
      </c>
      <c r="H24" s="252">
        <f>+H25+H29</f>
        <v>49849</v>
      </c>
      <c r="I24" s="252">
        <f t="shared" ref="I24:O24" ca="1" si="17">+I25+I29</f>
        <v>120886</v>
      </c>
      <c r="J24" s="252">
        <f t="shared" ca="1" si="17"/>
        <v>152621</v>
      </c>
      <c r="K24" s="252">
        <f t="shared" ca="1" si="17"/>
        <v>164364</v>
      </c>
      <c r="L24" s="252">
        <f t="shared" ca="1" si="17"/>
        <v>181026</v>
      </c>
      <c r="M24" s="252">
        <f t="shared" ca="1" si="17"/>
        <v>190596</v>
      </c>
      <c r="N24" s="252">
        <f t="shared" ca="1" si="17"/>
        <v>198816</v>
      </c>
      <c r="O24" s="252">
        <f t="shared" ca="1" si="17"/>
        <v>206068</v>
      </c>
      <c r="P24" s="252">
        <f t="shared" ref="P24:W24" ca="1" si="18">+P25+P29</f>
        <v>216835</v>
      </c>
      <c r="Q24" s="252">
        <f t="shared" ca="1" si="18"/>
        <v>227310</v>
      </c>
      <c r="R24" s="252">
        <f t="shared" ca="1" si="18"/>
        <v>236900</v>
      </c>
      <c r="S24" s="252">
        <f t="shared" ca="1" si="18"/>
        <v>242518</v>
      </c>
      <c r="T24" s="252">
        <f t="shared" ca="1" si="18"/>
        <v>247827</v>
      </c>
      <c r="U24" s="252">
        <f t="shared" ca="1" si="18"/>
        <v>253841</v>
      </c>
      <c r="V24" s="252">
        <f t="shared" ca="1" si="18"/>
        <v>262278</v>
      </c>
      <c r="W24" s="307">
        <f t="shared" ca="1" si="18"/>
        <v>269566</v>
      </c>
      <c r="X24" s="307">
        <f t="shared" ref="X24:AD24" ca="1" si="19">+X25+X29</f>
        <v>280801</v>
      </c>
      <c r="Y24" s="307">
        <f t="shared" ca="1" si="19"/>
        <v>288559</v>
      </c>
      <c r="Z24" s="307">
        <f t="shared" ca="1" si="19"/>
        <v>294229</v>
      </c>
      <c r="AA24" s="307">
        <f t="shared" ca="1" si="19"/>
        <v>299905</v>
      </c>
      <c r="AB24" s="307">
        <f t="shared" ca="1" si="19"/>
        <v>303599</v>
      </c>
      <c r="AC24" s="307">
        <f t="shared" ca="1" si="19"/>
        <v>304189</v>
      </c>
      <c r="AD24" s="307">
        <f t="shared" ca="1" si="19"/>
        <v>306958</v>
      </c>
    </row>
    <row r="25" spans="1:30">
      <c r="B25" s="167"/>
      <c r="C25" s="168" t="str">
        <f>+t_1</f>
        <v>1. Universities</v>
      </c>
      <c r="D25" s="246"/>
      <c r="E25" s="253">
        <f>+E7+E16</f>
        <v>0</v>
      </c>
      <c r="F25" s="253">
        <f>+F7+F16</f>
        <v>0</v>
      </c>
      <c r="G25" s="253">
        <f>+G7+G16</f>
        <v>35374</v>
      </c>
      <c r="H25" s="253">
        <f>+H7+H16</f>
        <v>49849</v>
      </c>
      <c r="I25" s="253">
        <f ca="1">+I7+I16</f>
        <v>0</v>
      </c>
      <c r="J25" s="253">
        <f t="shared" ref="J25:O25" ca="1" si="20">+J7+J16</f>
        <v>129042</v>
      </c>
      <c r="K25" s="253">
        <f t="shared" ca="1" si="20"/>
        <v>133378</v>
      </c>
      <c r="L25" s="253">
        <f t="shared" ca="1" si="20"/>
        <v>139603</v>
      </c>
      <c r="M25" s="253">
        <f t="shared" ca="1" si="20"/>
        <v>143666</v>
      </c>
      <c r="N25" s="253">
        <f t="shared" ca="1" si="20"/>
        <v>145671</v>
      </c>
      <c r="O25" s="253">
        <f t="shared" ca="1" si="20"/>
        <v>148512</v>
      </c>
      <c r="P25" s="253">
        <f t="shared" ref="P25:W25" ca="1" si="21">+P7+P16</f>
        <v>153620</v>
      </c>
      <c r="Q25" s="253">
        <f t="shared" ca="1" si="21"/>
        <v>158283</v>
      </c>
      <c r="R25" s="253">
        <f t="shared" ca="1" si="21"/>
        <v>161304</v>
      </c>
      <c r="S25" s="253">
        <f t="shared" ca="1" si="21"/>
        <v>161383</v>
      </c>
      <c r="T25" s="253">
        <f t="shared" ca="1" si="21"/>
        <v>161638</v>
      </c>
      <c r="U25" s="253">
        <f t="shared" ca="1" si="21"/>
        <v>161586</v>
      </c>
      <c r="V25" s="253">
        <f t="shared" ca="1" si="21"/>
        <v>163208</v>
      </c>
      <c r="W25" s="254">
        <f t="shared" ca="1" si="21"/>
        <v>164294</v>
      </c>
      <c r="X25" s="254">
        <f t="shared" ref="X25:AD25" ca="1" si="22">+X7+X16</f>
        <v>167016</v>
      </c>
      <c r="Y25" s="254">
        <f t="shared" ca="1" si="22"/>
        <v>167899</v>
      </c>
      <c r="Z25" s="254">
        <f t="shared" ca="1" si="22"/>
        <v>167015</v>
      </c>
      <c r="AA25" s="254">
        <f t="shared" ca="1" si="22"/>
        <v>167717</v>
      </c>
      <c r="AB25" s="254">
        <f t="shared" ca="1" si="22"/>
        <v>167659</v>
      </c>
      <c r="AC25" s="254">
        <f t="shared" ca="1" si="22"/>
        <v>164774</v>
      </c>
      <c r="AD25" s="254">
        <f t="shared" ca="1" si="22"/>
        <v>172427</v>
      </c>
    </row>
    <row r="26" spans="1:30">
      <c r="B26" s="66"/>
      <c r="C26" s="67"/>
      <c r="D26" s="247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</row>
    <row r="27" spans="1:30">
      <c r="B27" s="66"/>
      <c r="C27" s="67"/>
      <c r="D27" s="247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</row>
    <row r="28" spans="1:30">
      <c r="B28" s="66"/>
      <c r="C28" s="67"/>
      <c r="D28" s="247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</row>
    <row r="29" spans="1:30">
      <c r="B29" s="66"/>
      <c r="C29" s="67" t="str">
        <f>+t_2</f>
        <v>2. Non-university postsecondary</v>
      </c>
      <c r="D29" s="247"/>
      <c r="E29" s="256"/>
      <c r="F29" s="256"/>
      <c r="G29" s="256"/>
      <c r="H29" s="256"/>
      <c r="I29" s="256"/>
      <c r="J29" s="256">
        <f t="shared" ref="J29:O29" si="23">+J11+J20</f>
        <v>23579</v>
      </c>
      <c r="K29" s="256">
        <f t="shared" si="23"/>
        <v>30986</v>
      </c>
      <c r="L29" s="256">
        <f t="shared" si="23"/>
        <v>41423</v>
      </c>
      <c r="M29" s="256">
        <f t="shared" si="23"/>
        <v>46930</v>
      </c>
      <c r="N29" s="256">
        <f t="shared" si="23"/>
        <v>53145</v>
      </c>
      <c r="O29" s="256">
        <f t="shared" si="23"/>
        <v>57556</v>
      </c>
      <c r="P29" s="256">
        <f t="shared" ref="P29:W29" si="24">+P11+P20</f>
        <v>63215</v>
      </c>
      <c r="Q29" s="256">
        <f t="shared" si="24"/>
        <v>69027</v>
      </c>
      <c r="R29" s="256">
        <f t="shared" si="24"/>
        <v>75596</v>
      </c>
      <c r="S29" s="256">
        <f t="shared" si="24"/>
        <v>81135</v>
      </c>
      <c r="T29" s="256">
        <f t="shared" si="24"/>
        <v>86189</v>
      </c>
      <c r="U29" s="256">
        <f t="shared" si="24"/>
        <v>92255</v>
      </c>
      <c r="V29" s="256">
        <f t="shared" si="24"/>
        <v>99070</v>
      </c>
      <c r="W29" s="257">
        <f t="shared" si="24"/>
        <v>105272</v>
      </c>
      <c r="X29" s="257">
        <f t="shared" ref="X29:AD29" si="25">+X11+X20</f>
        <v>113785</v>
      </c>
      <c r="Y29" s="257">
        <f t="shared" si="25"/>
        <v>120660</v>
      </c>
      <c r="Z29" s="257">
        <f t="shared" si="25"/>
        <v>127214</v>
      </c>
      <c r="AA29" s="257">
        <f t="shared" si="25"/>
        <v>132188</v>
      </c>
      <c r="AB29" s="257">
        <f t="shared" si="25"/>
        <v>135940</v>
      </c>
      <c r="AC29" s="257">
        <f t="shared" si="25"/>
        <v>139415</v>
      </c>
      <c r="AD29" s="257">
        <f t="shared" si="25"/>
        <v>134531</v>
      </c>
    </row>
    <row r="30" spans="1:30">
      <c r="B30" s="66"/>
      <c r="C30" s="169"/>
      <c r="D30" s="247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8"/>
      <c r="Q30" s="258"/>
      <c r="R30" s="258"/>
      <c r="S30" s="258"/>
      <c r="T30" s="258"/>
      <c r="U30" s="258"/>
      <c r="V30" s="258"/>
      <c r="W30" s="259"/>
      <c r="X30" s="259"/>
      <c r="Y30" s="259"/>
      <c r="Z30" s="259"/>
      <c r="AA30" s="259"/>
      <c r="AB30" s="259"/>
      <c r="AC30" s="259"/>
      <c r="AD30" s="259"/>
    </row>
    <row r="31" spans="1:30">
      <c r="B31" s="66"/>
      <c r="C31" s="169"/>
      <c r="D31" s="247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8"/>
      <c r="Q31" s="258"/>
      <c r="R31" s="258"/>
      <c r="S31" s="258"/>
      <c r="T31" s="258"/>
      <c r="U31" s="258"/>
      <c r="V31" s="258"/>
      <c r="W31" s="259"/>
      <c r="X31" s="259"/>
      <c r="Y31" s="259"/>
      <c r="Z31" s="259"/>
      <c r="AA31" s="259"/>
      <c r="AB31" s="259"/>
      <c r="AC31" s="259"/>
      <c r="AD31" s="259"/>
    </row>
    <row r="32" spans="1:30">
      <c r="B32" s="57"/>
      <c r="C32" s="203"/>
      <c r="D32" s="248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1"/>
      <c r="X32" s="261"/>
      <c r="Y32" s="261"/>
      <c r="Z32" s="261"/>
      <c r="AA32" s="261"/>
      <c r="AB32" s="261"/>
      <c r="AC32" s="261"/>
      <c r="AD32" s="261"/>
    </row>
    <row r="33" spans="1:30">
      <c r="B33" s="5"/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30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30">
      <c r="B35" s="5"/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30">
      <c r="A36"/>
      <c r="B36" s="98" t="s">
        <v>139</v>
      </c>
      <c r="C36" s="56"/>
      <c r="D36" s="193"/>
      <c r="E36" s="238">
        <v>1960</v>
      </c>
      <c r="F36" s="238">
        <v>1965</v>
      </c>
      <c r="G36" s="238">
        <v>1970</v>
      </c>
      <c r="H36" s="238">
        <v>1975</v>
      </c>
      <c r="I36" s="238">
        <v>1995</v>
      </c>
      <c r="J36" s="238">
        <v>1996</v>
      </c>
      <c r="K36" s="238">
        <v>1997</v>
      </c>
      <c r="L36" s="238">
        <v>1998</v>
      </c>
      <c r="M36" s="238">
        <v>1999</v>
      </c>
      <c r="N36" s="238">
        <v>2000</v>
      </c>
      <c r="O36" s="238">
        <v>2001</v>
      </c>
      <c r="P36" s="100">
        <v>2002</v>
      </c>
      <c r="Q36" s="101">
        <v>2003</v>
      </c>
      <c r="R36" s="100">
        <v>2004</v>
      </c>
      <c r="S36" s="100">
        <v>2005</v>
      </c>
      <c r="T36" s="100">
        <v>2006</v>
      </c>
      <c r="U36" s="100">
        <v>2007</v>
      </c>
      <c r="V36" s="100">
        <v>2008</v>
      </c>
      <c r="W36" s="101">
        <v>2009</v>
      </c>
      <c r="X36" s="101">
        <v>2010</v>
      </c>
      <c r="Y36" s="101">
        <v>2011</v>
      </c>
      <c r="Z36" s="101">
        <v>2012</v>
      </c>
      <c r="AA36" s="101">
        <v>2013</v>
      </c>
      <c r="AB36" s="101">
        <v>2014</v>
      </c>
      <c r="AC36" s="101">
        <v>2015</v>
      </c>
      <c r="AD36" s="101">
        <v>2016</v>
      </c>
    </row>
    <row r="37" spans="1:30" ht="29.25" customHeight="1">
      <c r="A37"/>
      <c r="B37" s="136">
        <v>1</v>
      </c>
      <c r="C37" s="137" t="s">
        <v>103</v>
      </c>
      <c r="D37" s="79"/>
      <c r="E37" s="268"/>
      <c r="F37" s="268"/>
      <c r="G37" s="268"/>
      <c r="H37" s="268"/>
      <c r="I37" s="268"/>
      <c r="J37" s="268">
        <f t="shared" ref="J37:O37" ca="1" si="26">+IF(J24=0,"-",J6/J24)</f>
        <v>4.2936424214230023E-2</v>
      </c>
      <c r="K37" s="268"/>
      <c r="L37" s="268">
        <f t="shared" ca="1" si="26"/>
        <v>5.864350977207694E-2</v>
      </c>
      <c r="M37" s="268">
        <f t="shared" ca="1" si="26"/>
        <v>6.7614220655207877E-2</v>
      </c>
      <c r="N37" s="268">
        <f t="shared" ca="1" si="26"/>
        <v>7.5698132947046512E-2</v>
      </c>
      <c r="O37" s="268">
        <f t="shared" ca="1" si="26"/>
        <v>7.538773608711688E-2</v>
      </c>
      <c r="P37" s="268">
        <f t="shared" ref="P37:V37" ca="1" si="27">+IF(P24=0,"-",P6/P24)</f>
        <v>7.6509788548896632E-2</v>
      </c>
      <c r="Q37" s="268">
        <f t="shared" ca="1" si="27"/>
        <v>7.314240464563812E-2</v>
      </c>
      <c r="R37" s="268">
        <f t="shared" ca="1" si="27"/>
        <v>7.5170958210215286E-2</v>
      </c>
      <c r="S37" s="268">
        <f t="shared" ca="1" si="27"/>
        <v>9.5964010918777168E-2</v>
      </c>
      <c r="T37" s="268">
        <f t="shared" ca="1" si="27"/>
        <v>0.10492399940280922</v>
      </c>
      <c r="U37" s="268">
        <f t="shared" ca="1" si="27"/>
        <v>0.11069527775260891</v>
      </c>
      <c r="V37" s="268">
        <f t="shared" ca="1" si="27"/>
        <v>0.11696367975964435</v>
      </c>
      <c r="W37" s="269">
        <f ca="1">+IF(W24=0,"-",W6/W24)</f>
        <v>0.12770156473739269</v>
      </c>
      <c r="X37" s="269">
        <f t="shared" ref="X37:AD37" ca="1" si="28">+IF(X24=0,"-",X6/X24)</f>
        <v>0.13600378916029501</v>
      </c>
      <c r="Y37" s="269">
        <f t="shared" ca="1" si="28"/>
        <v>0.14280615056193013</v>
      </c>
      <c r="Z37" s="269">
        <f t="shared" ca="1" si="28"/>
        <v>0.15128692277103889</v>
      </c>
      <c r="AA37" s="269">
        <f t="shared" ca="1" si="28"/>
        <v>0.15409212917423851</v>
      </c>
      <c r="AB37" s="269">
        <f t="shared" ca="1" si="28"/>
        <v>0.15005978280560872</v>
      </c>
      <c r="AC37" s="269">
        <f t="shared" ca="1" si="28"/>
        <v>0.14768121135215279</v>
      </c>
      <c r="AD37" s="269">
        <f t="shared" ca="1" si="28"/>
        <v>0.15376370708696305</v>
      </c>
    </row>
    <row r="38" spans="1:30" ht="36" customHeight="1">
      <c r="A38"/>
      <c r="B38" s="138">
        <v>2</v>
      </c>
      <c r="C38" s="139" t="s">
        <v>104</v>
      </c>
      <c r="D38" s="76"/>
      <c r="E38" s="46"/>
      <c r="F38" s="46"/>
      <c r="G38" s="46"/>
      <c r="H38" s="46"/>
      <c r="I38" s="46"/>
      <c r="J38" s="46">
        <f t="shared" ref="J38:O38" si="29">+IF(J6=0,"-",J7/J6)</f>
        <v>0</v>
      </c>
      <c r="K38" s="46">
        <f t="shared" si="29"/>
        <v>0</v>
      </c>
      <c r="L38" s="46">
        <f t="shared" si="29"/>
        <v>0</v>
      </c>
      <c r="M38" s="46">
        <f t="shared" si="29"/>
        <v>0</v>
      </c>
      <c r="N38" s="46">
        <f t="shared" si="29"/>
        <v>0</v>
      </c>
      <c r="O38" s="46">
        <f t="shared" si="29"/>
        <v>0</v>
      </c>
      <c r="P38" s="46">
        <f t="shared" ref="P38:W38" si="30">+IF(P6=0,"-",P7/P6)</f>
        <v>0</v>
      </c>
      <c r="Q38" s="46">
        <f t="shared" si="30"/>
        <v>0</v>
      </c>
      <c r="R38" s="46">
        <f t="shared" si="30"/>
        <v>0</v>
      </c>
      <c r="S38" s="46">
        <f t="shared" si="30"/>
        <v>0</v>
      </c>
      <c r="T38" s="46">
        <f t="shared" si="30"/>
        <v>0</v>
      </c>
      <c r="U38" s="46">
        <f t="shared" si="30"/>
        <v>0</v>
      </c>
      <c r="V38" s="46">
        <f t="shared" si="30"/>
        <v>0</v>
      </c>
      <c r="W38" s="47">
        <f t="shared" si="30"/>
        <v>0</v>
      </c>
      <c r="X38" s="47">
        <f t="shared" ref="X38:AD38" si="31">+IF(X6=0,"-",X7/X6)</f>
        <v>0</v>
      </c>
      <c r="Y38" s="47">
        <f t="shared" si="31"/>
        <v>0</v>
      </c>
      <c r="Z38" s="47">
        <f t="shared" si="31"/>
        <v>0</v>
      </c>
      <c r="AA38" s="47">
        <f t="shared" si="31"/>
        <v>0</v>
      </c>
      <c r="AB38" s="47">
        <f t="shared" si="31"/>
        <v>0</v>
      </c>
      <c r="AC38" s="47">
        <f t="shared" si="31"/>
        <v>0</v>
      </c>
      <c r="AD38" s="47">
        <f t="shared" si="31"/>
        <v>0</v>
      </c>
    </row>
    <row r="39" spans="1:30" ht="33" customHeight="1">
      <c r="A39"/>
      <c r="B39" s="140">
        <v>3</v>
      </c>
      <c r="C39" s="141" t="s">
        <v>105</v>
      </c>
      <c r="D39" s="94"/>
      <c r="E39" s="270"/>
      <c r="F39" s="270"/>
      <c r="G39" s="270"/>
      <c r="H39" s="270"/>
      <c r="I39" s="270"/>
      <c r="J39" s="270">
        <f t="shared" ref="J39:O39" ca="1" si="32">IF((J25)=0,"-",+J7/(J25))</f>
        <v>0</v>
      </c>
      <c r="K39" s="270"/>
      <c r="L39" s="270">
        <f t="shared" ca="1" si="32"/>
        <v>0</v>
      </c>
      <c r="M39" s="270">
        <f t="shared" ca="1" si="32"/>
        <v>0</v>
      </c>
      <c r="N39" s="270">
        <f t="shared" ca="1" si="32"/>
        <v>0</v>
      </c>
      <c r="O39" s="270">
        <f t="shared" ca="1" si="32"/>
        <v>0</v>
      </c>
      <c r="P39" s="270">
        <f t="shared" ref="P39:W39" ca="1" si="33">IF((P25)=0,"-",+P7/(P25))</f>
        <v>0</v>
      </c>
      <c r="Q39" s="270">
        <f t="shared" ca="1" si="33"/>
        <v>0</v>
      </c>
      <c r="R39" s="270">
        <f t="shared" ca="1" si="33"/>
        <v>0</v>
      </c>
      <c r="S39" s="270">
        <f t="shared" ca="1" si="33"/>
        <v>0</v>
      </c>
      <c r="T39" s="270">
        <f t="shared" ca="1" si="33"/>
        <v>0</v>
      </c>
      <c r="U39" s="270">
        <f t="shared" ca="1" si="33"/>
        <v>0</v>
      </c>
      <c r="V39" s="270">
        <f t="shared" ca="1" si="33"/>
        <v>0</v>
      </c>
      <c r="W39" s="271">
        <f t="shared" ca="1" si="33"/>
        <v>0</v>
      </c>
      <c r="X39" s="271">
        <f t="shared" ref="X39:AD39" ca="1" si="34">IF((X25)=0,"-",+X7/(X25))</f>
        <v>0</v>
      </c>
      <c r="Y39" s="271">
        <f t="shared" ca="1" si="34"/>
        <v>0</v>
      </c>
      <c r="Z39" s="271">
        <f t="shared" ca="1" si="34"/>
        <v>0</v>
      </c>
      <c r="AA39" s="271">
        <f t="shared" ca="1" si="34"/>
        <v>0</v>
      </c>
      <c r="AB39" s="271">
        <f t="shared" ca="1" si="34"/>
        <v>0</v>
      </c>
      <c r="AC39" s="271">
        <f t="shared" ca="1" si="34"/>
        <v>0</v>
      </c>
      <c r="AD39" s="271">
        <f t="shared" ca="1" si="34"/>
        <v>0</v>
      </c>
    </row>
    <row r="40" spans="1:30" ht="22.7" customHeight="1">
      <c r="A40"/>
      <c r="B40" s="40"/>
      <c r="C40" s="12"/>
      <c r="D40" s="194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ht="11.25" customHeight="1">
      <c r="A41"/>
      <c r="B41" s="83" t="s">
        <v>96</v>
      </c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2"/>
    </row>
    <row r="42" spans="1:30" ht="11.25" customHeight="1">
      <c r="A42"/>
      <c r="B42" s="84" t="s">
        <v>97</v>
      </c>
      <c r="C42" s="85" t="s">
        <v>98</v>
      </c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</row>
    <row r="43" spans="1:30" ht="13.7" customHeight="1">
      <c r="A43"/>
      <c r="B43" s="78">
        <v>1</v>
      </c>
      <c r="C43" s="460" t="s">
        <v>218</v>
      </c>
      <c r="D43" s="461"/>
      <c r="E43" s="461"/>
      <c r="F43" s="461"/>
      <c r="G43" s="461"/>
      <c r="H43" s="461"/>
      <c r="I43" s="461"/>
      <c r="J43" s="461"/>
      <c r="K43" s="461"/>
      <c r="L43" s="461"/>
      <c r="M43" s="461"/>
      <c r="N43" s="461"/>
      <c r="O43" s="461"/>
      <c r="P43" s="461"/>
      <c r="Q43" s="461"/>
      <c r="R43" s="461"/>
      <c r="S43" s="461"/>
      <c r="T43" s="461"/>
      <c r="U43" s="461"/>
      <c r="V43" s="461"/>
      <c r="W43" s="462"/>
    </row>
    <row r="44" spans="1:30" ht="13.7" customHeight="1">
      <c r="A44"/>
      <c r="B44" s="75"/>
      <c r="C44" s="460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1"/>
      <c r="S44" s="461"/>
      <c r="T44" s="461"/>
      <c r="U44" s="461"/>
      <c r="V44" s="461"/>
      <c r="W44" s="462"/>
    </row>
    <row r="45" spans="1:30" ht="13.7" customHeight="1">
      <c r="A45"/>
      <c r="B45" s="75"/>
      <c r="C45" s="460"/>
      <c r="D45" s="461"/>
      <c r="E45" s="461"/>
      <c r="F45" s="461"/>
      <c r="G45" s="461"/>
      <c r="H45" s="461"/>
      <c r="I45" s="461"/>
      <c r="J45" s="461"/>
      <c r="K45" s="461"/>
      <c r="L45" s="461"/>
      <c r="M45" s="461"/>
      <c r="N45" s="461"/>
      <c r="O45" s="461"/>
      <c r="P45" s="461"/>
      <c r="Q45" s="461"/>
      <c r="R45" s="461"/>
      <c r="S45" s="461"/>
      <c r="T45" s="461"/>
      <c r="U45" s="461"/>
      <c r="V45" s="461"/>
      <c r="W45" s="462"/>
    </row>
    <row r="46" spans="1:30" ht="13.7" customHeight="1">
      <c r="A46"/>
      <c r="B46" s="75"/>
      <c r="C46" s="460"/>
      <c r="D46" s="461"/>
      <c r="E46" s="461"/>
      <c r="F46" s="461"/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61"/>
      <c r="R46" s="461"/>
      <c r="S46" s="461"/>
      <c r="T46" s="461"/>
      <c r="U46" s="461"/>
      <c r="V46" s="461"/>
      <c r="W46" s="462"/>
    </row>
    <row r="47" spans="1:30" ht="13.7" customHeight="1">
      <c r="A47"/>
      <c r="B47" s="75"/>
      <c r="C47" s="460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1"/>
      <c r="U47" s="461"/>
      <c r="V47" s="461"/>
      <c r="W47" s="462"/>
    </row>
    <row r="48" spans="1:30" ht="13.7" customHeight="1">
      <c r="A48"/>
      <c r="B48" s="77"/>
      <c r="C48" s="460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  <c r="T48" s="461"/>
      <c r="U48" s="461"/>
      <c r="V48" s="461"/>
      <c r="W48" s="462"/>
    </row>
    <row r="49" spans="1:25" ht="22.7" customHeight="1">
      <c r="A49"/>
      <c r="B49" s="40"/>
      <c r="C49" s="12"/>
      <c r="D49" s="194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5" ht="22.7" customHeight="1">
      <c r="A50"/>
      <c r="B50" s="40"/>
      <c r="C50" s="12"/>
      <c r="D50" s="194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5" ht="22.7" customHeight="1">
      <c r="A51"/>
      <c r="B51" s="40"/>
      <c r="C51" s="12"/>
      <c r="D51" s="194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5" ht="22.7" customHeight="1">
      <c r="A52"/>
      <c r="B52" s="40"/>
      <c r="C52" s="12"/>
      <c r="D52" s="194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5" ht="22.7" customHeight="1">
      <c r="A53"/>
      <c r="B53" s="40"/>
      <c r="C53" s="12"/>
      <c r="D53" s="194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5" ht="22.7" customHeight="1">
      <c r="A54"/>
      <c r="B54" s="40"/>
      <c r="C54" s="12"/>
      <c r="D54" s="194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5" ht="22.7" customHeight="1">
      <c r="A55"/>
      <c r="B55" s="40"/>
      <c r="C55" s="12"/>
      <c r="D55" s="194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5" ht="22.7" customHeight="1">
      <c r="A56"/>
      <c r="B56" s="40"/>
      <c r="C56" s="12"/>
      <c r="D56" s="194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5">
      <c r="B57" s="5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60" spans="1:25" ht="15">
      <c r="B60" s="59" t="str">
        <f>+Index!B10</f>
        <v>II.2. Enrollments by gender</v>
      </c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2"/>
    </row>
    <row r="61" spans="1:25">
      <c r="B61" s="5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5" s="420" customFormat="1" ht="13.5" thickBot="1">
      <c r="A62" s="418"/>
      <c r="B62" s="19" t="s">
        <v>61</v>
      </c>
      <c r="C62" s="25"/>
      <c r="D62" s="419" t="s">
        <v>93</v>
      </c>
      <c r="E62" s="238">
        <v>1960</v>
      </c>
      <c r="F62" s="238">
        <v>1965</v>
      </c>
      <c r="G62" s="238">
        <v>1970</v>
      </c>
      <c r="H62" s="238">
        <v>1975</v>
      </c>
      <c r="I62" s="238">
        <v>1995</v>
      </c>
      <c r="J62" s="238">
        <v>1996</v>
      </c>
      <c r="K62" s="238">
        <v>1997</v>
      </c>
      <c r="L62" s="238">
        <v>1998</v>
      </c>
      <c r="M62" s="238">
        <v>1999</v>
      </c>
      <c r="N62" s="238">
        <v>2000</v>
      </c>
      <c r="O62" s="238">
        <v>2001</v>
      </c>
      <c r="P62" s="100">
        <v>2002</v>
      </c>
      <c r="Q62" s="101">
        <v>2003</v>
      </c>
      <c r="R62" s="100">
        <v>2004</v>
      </c>
      <c r="S62" s="100">
        <v>2005</v>
      </c>
      <c r="T62" s="100">
        <v>2006</v>
      </c>
      <c r="U62" s="100">
        <v>2007</v>
      </c>
      <c r="V62" s="100">
        <v>2008</v>
      </c>
      <c r="W62" s="101">
        <v>2009</v>
      </c>
    </row>
    <row r="63" spans="1:25" ht="12.75" customHeight="1">
      <c r="B63" s="32" t="str">
        <f>+ca_1</f>
        <v>A. Private Institutions</v>
      </c>
      <c r="C63" s="26"/>
      <c r="D63" s="196">
        <v>1</v>
      </c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50"/>
      <c r="Y63" s="302"/>
    </row>
    <row r="64" spans="1:25" s="400" customFormat="1">
      <c r="A64" s="2"/>
      <c r="B64" s="66"/>
      <c r="C64" s="67" t="str">
        <f>+s_1</f>
        <v>1. Male</v>
      </c>
      <c r="D64" s="185"/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407"/>
      <c r="Q64" s="407"/>
      <c r="R64" s="407"/>
      <c r="S64" s="407"/>
      <c r="T64" s="407"/>
      <c r="U64" s="407"/>
      <c r="V64" s="407"/>
      <c r="W64" s="408"/>
    </row>
    <row r="65" spans="1:23" s="400" customFormat="1">
      <c r="A65" s="2"/>
      <c r="B65" s="66"/>
      <c r="C65" s="67" t="str">
        <f>+s_2</f>
        <v>2. Female</v>
      </c>
      <c r="D65" s="185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1"/>
      <c r="Q65" s="121"/>
      <c r="R65" s="121"/>
      <c r="S65" s="121"/>
      <c r="T65" s="121"/>
      <c r="U65" s="121"/>
      <c r="V65" s="121"/>
      <c r="W65" s="122"/>
    </row>
    <row r="66" spans="1:23" s="400" customFormat="1">
      <c r="A66" s="2"/>
      <c r="B66" s="66"/>
      <c r="C66" s="67"/>
      <c r="D66" s="18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7"/>
      <c r="Q66" s="117"/>
      <c r="R66" s="117"/>
      <c r="S66" s="117"/>
      <c r="T66" s="117"/>
      <c r="U66" s="117"/>
      <c r="V66" s="117"/>
      <c r="W66" s="118"/>
    </row>
    <row r="67" spans="1:23" s="400" customFormat="1">
      <c r="A67" s="2"/>
      <c r="B67" s="33" t="str">
        <f>+ca_2</f>
        <v>B. Public Institutions</v>
      </c>
      <c r="C67" s="27"/>
      <c r="D67" s="176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126"/>
    </row>
    <row r="68" spans="1:23" s="400" customFormat="1">
      <c r="A68" s="2"/>
      <c r="B68" s="66"/>
      <c r="C68" s="67" t="str">
        <f>+s_1</f>
        <v>1. Male</v>
      </c>
      <c r="D68" s="185"/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407"/>
      <c r="Q68" s="407"/>
      <c r="R68" s="407"/>
      <c r="S68" s="407"/>
      <c r="T68" s="407"/>
      <c r="U68" s="407"/>
      <c r="V68" s="407"/>
      <c r="W68" s="408"/>
    </row>
    <row r="69" spans="1:23" s="400" customFormat="1">
      <c r="A69" s="2"/>
      <c r="B69" s="66"/>
      <c r="C69" s="67" t="str">
        <f>+s_2</f>
        <v>2. Female</v>
      </c>
      <c r="D69" s="185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1"/>
      <c r="Q69" s="121"/>
      <c r="R69" s="121"/>
      <c r="S69" s="121"/>
      <c r="T69" s="121"/>
      <c r="U69" s="121"/>
      <c r="V69" s="121"/>
      <c r="W69" s="122"/>
    </row>
    <row r="70" spans="1:23">
      <c r="B70" s="66"/>
      <c r="C70" s="67"/>
      <c r="D70" s="185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8"/>
      <c r="P70" s="279"/>
      <c r="Q70" s="279"/>
      <c r="R70" s="279"/>
      <c r="S70" s="279"/>
      <c r="T70" s="279"/>
      <c r="U70" s="279"/>
      <c r="V70" s="279"/>
      <c r="W70" s="280"/>
    </row>
    <row r="71" spans="1:23">
      <c r="B71" s="33" t="str">
        <f>+ca_3</f>
        <v xml:space="preserve">C.Total (private and public) </v>
      </c>
      <c r="C71" s="27"/>
      <c r="D71" s="176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126"/>
    </row>
    <row r="72" spans="1:23">
      <c r="B72" s="66"/>
      <c r="C72" s="67" t="str">
        <f>+s_1</f>
        <v>1. Male</v>
      </c>
      <c r="D72" s="188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</row>
    <row r="73" spans="1:23">
      <c r="B73" s="66"/>
      <c r="C73" s="67" t="str">
        <f>+s_2</f>
        <v>2. Female</v>
      </c>
      <c r="D73" s="188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</row>
    <row r="74" spans="1:23">
      <c r="B74" s="70"/>
      <c r="C74" s="71"/>
      <c r="D74" s="197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2"/>
      <c r="Q74" s="282"/>
      <c r="R74" s="282"/>
      <c r="S74" s="282"/>
      <c r="T74" s="282"/>
      <c r="U74" s="282"/>
      <c r="V74" s="282"/>
      <c r="W74" s="283"/>
    </row>
    <row r="75" spans="1:23">
      <c r="B75" s="65"/>
      <c r="C75" s="65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</row>
    <row r="76" spans="1:23">
      <c r="A76"/>
      <c r="B76" s="98" t="s">
        <v>139</v>
      </c>
      <c r="C76" s="99"/>
      <c r="D76" s="189"/>
      <c r="E76" s="238">
        <v>1960</v>
      </c>
      <c r="F76" s="238">
        <v>1965</v>
      </c>
      <c r="G76" s="238">
        <v>1970</v>
      </c>
      <c r="H76" s="238">
        <v>1975</v>
      </c>
      <c r="I76" s="238">
        <v>1995</v>
      </c>
      <c r="J76" s="238">
        <v>1996</v>
      </c>
      <c r="K76" s="238">
        <v>1997</v>
      </c>
      <c r="L76" s="238">
        <v>1998</v>
      </c>
      <c r="M76" s="238">
        <v>1999</v>
      </c>
      <c r="N76" s="238">
        <v>2000</v>
      </c>
      <c r="O76" s="238">
        <v>2001</v>
      </c>
      <c r="P76" s="100">
        <v>2002</v>
      </c>
      <c r="Q76" s="101">
        <v>2003</v>
      </c>
      <c r="R76" s="100">
        <v>2004</v>
      </c>
      <c r="S76" s="100">
        <v>2005</v>
      </c>
      <c r="T76" s="100">
        <v>2006</v>
      </c>
      <c r="U76" s="100">
        <v>2007</v>
      </c>
      <c r="V76" s="100">
        <v>2008</v>
      </c>
      <c r="W76" s="101">
        <v>2009</v>
      </c>
    </row>
    <row r="77" spans="1:23" ht="26.25" customHeight="1">
      <c r="A77"/>
      <c r="B77" s="51">
        <v>1</v>
      </c>
      <c r="C77" s="52" t="s">
        <v>106</v>
      </c>
      <c r="D77" s="19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268" t="str">
        <f t="shared" ref="Q77:W77" si="35">+IF(Q71&gt;0,Q73/Q71,"-")</f>
        <v>-</v>
      </c>
      <c r="R77" s="268" t="str">
        <f t="shared" si="35"/>
        <v>-</v>
      </c>
      <c r="S77" s="268" t="str">
        <f t="shared" si="35"/>
        <v>-</v>
      </c>
      <c r="T77" s="268" t="str">
        <f t="shared" si="35"/>
        <v>-</v>
      </c>
      <c r="U77" s="268" t="str">
        <f t="shared" si="35"/>
        <v>-</v>
      </c>
      <c r="V77" s="268" t="str">
        <f t="shared" si="35"/>
        <v>-</v>
      </c>
      <c r="W77" s="269" t="str">
        <f t="shared" si="35"/>
        <v>-</v>
      </c>
    </row>
    <row r="78" spans="1:23" ht="31.5">
      <c r="A78"/>
      <c r="B78" s="41">
        <v>2</v>
      </c>
      <c r="C78" s="45" t="s">
        <v>107</v>
      </c>
      <c r="D78" s="76"/>
      <c r="E78" s="284"/>
      <c r="F78" s="284"/>
      <c r="G78" s="284"/>
      <c r="H78" s="284"/>
      <c r="I78" s="284"/>
      <c r="J78" s="284"/>
      <c r="K78" s="284"/>
      <c r="L78" s="284"/>
      <c r="M78" s="284"/>
      <c r="N78" s="284"/>
      <c r="O78" s="284"/>
      <c r="P78" s="284"/>
      <c r="Q78" s="284" t="str">
        <f t="shared" ref="Q78:W78" si="36">+IF(Q63&gt;0,Q65/Q63,"-")</f>
        <v>-</v>
      </c>
      <c r="R78" s="284" t="str">
        <f t="shared" si="36"/>
        <v>-</v>
      </c>
      <c r="S78" s="284" t="str">
        <f t="shared" si="36"/>
        <v>-</v>
      </c>
      <c r="T78" s="284" t="str">
        <f t="shared" si="36"/>
        <v>-</v>
      </c>
      <c r="U78" s="284" t="str">
        <f t="shared" si="36"/>
        <v>-</v>
      </c>
      <c r="V78" s="284" t="str">
        <f t="shared" si="36"/>
        <v>-</v>
      </c>
      <c r="W78" s="285" t="str">
        <f t="shared" si="36"/>
        <v>-</v>
      </c>
    </row>
    <row r="79" spans="1:23" ht="33.75" customHeight="1">
      <c r="A79"/>
      <c r="B79" s="48">
        <v>3</v>
      </c>
      <c r="C79" s="272" t="s">
        <v>108</v>
      </c>
      <c r="D79" s="94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 t="str">
        <f t="shared" ref="Q79:W79" si="37">+IF(Q67&gt;0,Q69/Q67,"-")</f>
        <v>-</v>
      </c>
      <c r="R79" s="270" t="str">
        <f t="shared" si="37"/>
        <v>-</v>
      </c>
      <c r="S79" s="270" t="str">
        <f t="shared" si="37"/>
        <v>-</v>
      </c>
      <c r="T79" s="270" t="str">
        <f t="shared" si="37"/>
        <v>-</v>
      </c>
      <c r="U79" s="270" t="str">
        <f t="shared" si="37"/>
        <v>-</v>
      </c>
      <c r="V79" s="270" t="str">
        <f t="shared" si="37"/>
        <v>-</v>
      </c>
      <c r="W79" s="271" t="str">
        <f t="shared" si="37"/>
        <v>-</v>
      </c>
    </row>
    <row r="80" spans="1:23">
      <c r="B80" s="9"/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1.25" customHeight="1">
      <c r="A81"/>
      <c r="B81" s="83" t="s">
        <v>96</v>
      </c>
      <c r="C81" s="80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2"/>
    </row>
    <row r="82" spans="1:23" ht="11.25" customHeight="1">
      <c r="A82"/>
      <c r="B82" s="84" t="s">
        <v>97</v>
      </c>
      <c r="C82" s="85" t="s">
        <v>98</v>
      </c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7"/>
    </row>
    <row r="83" spans="1:23" ht="13.7" customHeight="1">
      <c r="A83"/>
      <c r="B83" s="78"/>
      <c r="C83" s="460"/>
      <c r="D83" s="461"/>
      <c r="E83" s="461"/>
      <c r="F83" s="461"/>
      <c r="G83" s="461"/>
      <c r="H83" s="461"/>
      <c r="I83" s="461"/>
      <c r="J83" s="461"/>
      <c r="K83" s="461"/>
      <c r="L83" s="461"/>
      <c r="M83" s="461"/>
      <c r="N83" s="461"/>
      <c r="O83" s="461"/>
      <c r="P83" s="461"/>
      <c r="Q83" s="461"/>
      <c r="R83" s="461"/>
      <c r="S83" s="461"/>
      <c r="T83" s="461"/>
      <c r="U83" s="461"/>
      <c r="V83" s="461"/>
      <c r="W83" s="462"/>
    </row>
    <row r="84" spans="1:23" ht="13.7" customHeight="1">
      <c r="A84"/>
      <c r="B84" s="75"/>
      <c r="C84" s="460"/>
      <c r="D84" s="461"/>
      <c r="E84" s="461"/>
      <c r="F84" s="461"/>
      <c r="G84" s="461"/>
      <c r="H84" s="461"/>
      <c r="I84" s="461"/>
      <c r="J84" s="461"/>
      <c r="K84" s="461"/>
      <c r="L84" s="461"/>
      <c r="M84" s="461"/>
      <c r="N84" s="461"/>
      <c r="O84" s="461"/>
      <c r="P84" s="461"/>
      <c r="Q84" s="461"/>
      <c r="R84" s="461"/>
      <c r="S84" s="461"/>
      <c r="T84" s="461"/>
      <c r="U84" s="461"/>
      <c r="V84" s="461"/>
      <c r="W84" s="462"/>
    </row>
    <row r="85" spans="1:23" ht="13.7" customHeight="1">
      <c r="A85"/>
      <c r="B85" s="75"/>
      <c r="C85" s="460"/>
      <c r="D85" s="461"/>
      <c r="E85" s="461"/>
      <c r="F85" s="461"/>
      <c r="G85" s="461"/>
      <c r="H85" s="461"/>
      <c r="I85" s="461"/>
      <c r="J85" s="461"/>
      <c r="K85" s="461"/>
      <c r="L85" s="461"/>
      <c r="M85" s="461"/>
      <c r="N85" s="461"/>
      <c r="O85" s="461"/>
      <c r="P85" s="461"/>
      <c r="Q85" s="461"/>
      <c r="R85" s="461"/>
      <c r="S85" s="461"/>
      <c r="T85" s="461"/>
      <c r="U85" s="461"/>
      <c r="V85" s="461"/>
      <c r="W85" s="462"/>
    </row>
    <row r="86" spans="1:23" ht="13.7" customHeight="1">
      <c r="A86"/>
      <c r="B86" s="75"/>
      <c r="C86" s="460"/>
      <c r="D86" s="461"/>
      <c r="E86" s="461"/>
      <c r="F86" s="461"/>
      <c r="G86" s="461"/>
      <c r="H86" s="461"/>
      <c r="I86" s="461"/>
      <c r="J86" s="461"/>
      <c r="K86" s="461"/>
      <c r="L86" s="461"/>
      <c r="M86" s="461"/>
      <c r="N86" s="461"/>
      <c r="O86" s="461"/>
      <c r="P86" s="461"/>
      <c r="Q86" s="461"/>
      <c r="R86" s="461"/>
      <c r="S86" s="461"/>
      <c r="T86" s="461"/>
      <c r="U86" s="461"/>
      <c r="V86" s="461"/>
      <c r="W86" s="462"/>
    </row>
    <row r="87" spans="1:23" ht="13.7" customHeight="1">
      <c r="A87"/>
      <c r="B87" s="75"/>
      <c r="C87" s="460"/>
      <c r="D87" s="461"/>
      <c r="E87" s="461"/>
      <c r="F87" s="461"/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61"/>
      <c r="R87" s="461"/>
      <c r="S87" s="461"/>
      <c r="T87" s="461"/>
      <c r="U87" s="461"/>
      <c r="V87" s="461"/>
      <c r="W87" s="462"/>
    </row>
    <row r="88" spans="1:23" ht="13.7" customHeight="1">
      <c r="A88"/>
      <c r="B88" s="77"/>
      <c r="C88" s="460"/>
      <c r="D88" s="461"/>
      <c r="E88" s="461"/>
      <c r="F88" s="461"/>
      <c r="G88" s="461"/>
      <c r="H88" s="461"/>
      <c r="I88" s="461"/>
      <c r="J88" s="461"/>
      <c r="K88" s="461"/>
      <c r="L88" s="461"/>
      <c r="M88" s="461"/>
      <c r="N88" s="461"/>
      <c r="O88" s="461"/>
      <c r="P88" s="461"/>
      <c r="Q88" s="461"/>
      <c r="R88" s="461"/>
      <c r="S88" s="461"/>
      <c r="T88" s="461"/>
      <c r="U88" s="461"/>
      <c r="V88" s="461"/>
      <c r="W88" s="462"/>
    </row>
    <row r="106" spans="1:23" ht="15">
      <c r="B106" s="59" t="str">
        <f>+Index!B11</f>
        <v>II.3. Enrollments by geographical distribution</v>
      </c>
      <c r="C106" s="60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2"/>
    </row>
    <row r="107" spans="1:23">
      <c r="B107" s="5"/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s="420" customFormat="1" ht="13.5" thickBot="1">
      <c r="A108" s="418"/>
      <c r="B108" s="19" t="s">
        <v>61</v>
      </c>
      <c r="C108" s="25"/>
      <c r="D108" s="419" t="s">
        <v>93</v>
      </c>
      <c r="E108" s="238">
        <v>1960</v>
      </c>
      <c r="F108" s="238">
        <v>1965</v>
      </c>
      <c r="G108" s="238">
        <v>1970</v>
      </c>
      <c r="H108" s="238">
        <v>1975</v>
      </c>
      <c r="I108" s="238">
        <v>1995</v>
      </c>
      <c r="J108" s="238">
        <v>1996</v>
      </c>
      <c r="K108" s="238">
        <v>1997</v>
      </c>
      <c r="L108" s="238">
        <v>1998</v>
      </c>
      <c r="M108" s="238">
        <v>1999</v>
      </c>
      <c r="N108" s="238">
        <v>2000</v>
      </c>
      <c r="O108" s="238">
        <v>2001</v>
      </c>
      <c r="P108" s="100">
        <v>2002</v>
      </c>
      <c r="Q108" s="101">
        <v>2003</v>
      </c>
      <c r="R108" s="100">
        <v>2004</v>
      </c>
      <c r="S108" s="100">
        <v>2005</v>
      </c>
      <c r="T108" s="100">
        <v>2006</v>
      </c>
      <c r="U108" s="100">
        <v>2007</v>
      </c>
      <c r="V108" s="100">
        <v>2008</v>
      </c>
      <c r="W108" s="101">
        <v>2009</v>
      </c>
    </row>
    <row r="109" spans="1:23" ht="15">
      <c r="B109" s="32" t="str">
        <f>+ca_1</f>
        <v>A. Private Institutions</v>
      </c>
      <c r="C109" s="73"/>
      <c r="D109" s="313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50"/>
    </row>
    <row r="110" spans="1:23" s="400" customFormat="1" ht="15">
      <c r="A110" s="2"/>
      <c r="B110" s="66"/>
      <c r="C110" s="64" t="str">
        <f>+ge_1</f>
        <v>1. Capital city</v>
      </c>
      <c r="D110" s="314"/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407"/>
      <c r="Q110" s="407"/>
      <c r="R110" s="407"/>
      <c r="S110" s="407"/>
      <c r="T110" s="407"/>
      <c r="U110" s="407"/>
      <c r="V110" s="407"/>
      <c r="W110" s="408"/>
    </row>
    <row r="111" spans="1:23" s="400" customFormat="1">
      <c r="A111" s="2"/>
      <c r="B111" s="66"/>
      <c r="C111" s="64" t="str">
        <f>+ge_2</f>
        <v>2. Non capital city</v>
      </c>
      <c r="D111" s="243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1"/>
      <c r="Q111" s="121"/>
      <c r="R111" s="121"/>
      <c r="S111" s="121"/>
      <c r="T111" s="121"/>
      <c r="U111" s="121"/>
      <c r="V111" s="121"/>
      <c r="W111" s="122"/>
    </row>
    <row r="112" spans="1:23" s="400" customFormat="1">
      <c r="A112" s="2"/>
      <c r="B112" s="66"/>
      <c r="C112" s="64"/>
      <c r="D112" s="243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7"/>
      <c r="Q112" s="117"/>
      <c r="R112" s="117"/>
      <c r="S112" s="117"/>
      <c r="T112" s="117"/>
      <c r="U112" s="117"/>
      <c r="V112" s="117"/>
      <c r="W112" s="118"/>
    </row>
    <row r="113" spans="1:23" s="400" customFormat="1">
      <c r="A113" s="2"/>
      <c r="B113" s="33" t="str">
        <f>+ca_2</f>
        <v>B. Public Institutions</v>
      </c>
      <c r="C113" s="74"/>
      <c r="D113" s="244"/>
      <c r="E113" s="251"/>
      <c r="F113" s="251"/>
      <c r="G113" s="251"/>
      <c r="H113" s="251"/>
      <c r="I113" s="251"/>
      <c r="J113" s="251"/>
      <c r="K113" s="251"/>
      <c r="L113" s="251"/>
      <c r="M113" s="251"/>
      <c r="N113" s="251"/>
      <c r="O113" s="251"/>
      <c r="P113" s="251"/>
      <c r="Q113" s="251"/>
      <c r="R113" s="251"/>
      <c r="S113" s="251"/>
      <c r="T113" s="251"/>
      <c r="U113" s="251"/>
      <c r="V113" s="251"/>
      <c r="W113" s="126"/>
    </row>
    <row r="114" spans="1:23" s="400" customFormat="1">
      <c r="A114" s="2"/>
      <c r="B114" s="66"/>
      <c r="C114" s="64" t="str">
        <f>+ge_1</f>
        <v>1. Capital city</v>
      </c>
      <c r="D114" s="243"/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407"/>
      <c r="Q114" s="407"/>
      <c r="R114" s="407"/>
      <c r="S114" s="407"/>
      <c r="T114" s="407"/>
      <c r="U114" s="407"/>
      <c r="V114" s="407"/>
      <c r="W114" s="408"/>
    </row>
    <row r="115" spans="1:23" s="400" customFormat="1">
      <c r="A115" s="2"/>
      <c r="B115" s="66"/>
      <c r="C115" s="64" t="str">
        <f>+ge_2</f>
        <v>2. Non capital city</v>
      </c>
      <c r="D115" s="243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1"/>
      <c r="Q115" s="121"/>
      <c r="R115" s="121"/>
      <c r="S115" s="121"/>
      <c r="T115" s="121"/>
      <c r="U115" s="121"/>
      <c r="V115" s="121"/>
      <c r="W115" s="122"/>
    </row>
    <row r="116" spans="1:23">
      <c r="B116" s="66"/>
      <c r="C116" s="64"/>
      <c r="D116" s="243"/>
      <c r="E116" s="278"/>
      <c r="F116" s="278"/>
      <c r="G116" s="278"/>
      <c r="H116" s="278"/>
      <c r="I116" s="278"/>
      <c r="J116" s="278"/>
      <c r="K116" s="278"/>
      <c r="L116" s="278"/>
      <c r="M116" s="278"/>
      <c r="N116" s="278"/>
      <c r="O116" s="278"/>
      <c r="P116" s="279"/>
      <c r="Q116" s="279"/>
      <c r="R116" s="279"/>
      <c r="S116" s="279"/>
      <c r="T116" s="279"/>
      <c r="U116" s="279"/>
      <c r="V116" s="279"/>
      <c r="W116" s="280"/>
    </row>
    <row r="117" spans="1:23">
      <c r="B117" s="33" t="str">
        <f>+ca_3</f>
        <v xml:space="preserve">C.Total (private and public) </v>
      </c>
      <c r="C117" s="74"/>
      <c r="D117" s="244"/>
      <c r="E117" s="251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126"/>
    </row>
    <row r="118" spans="1:23">
      <c r="B118" s="66"/>
      <c r="C118" s="64" t="str">
        <f>+ge_1</f>
        <v>1. Capital city</v>
      </c>
      <c r="D118" s="247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86"/>
    </row>
    <row r="119" spans="1:23">
      <c r="B119" s="66"/>
      <c r="C119" s="64" t="str">
        <f>+ge_2</f>
        <v>2. Non capital city</v>
      </c>
      <c r="D119" s="247"/>
      <c r="E119" s="256"/>
      <c r="F119" s="256"/>
      <c r="G119" s="256"/>
      <c r="H119" s="256"/>
      <c r="I119" s="256"/>
      <c r="J119" s="256"/>
      <c r="K119" s="256"/>
      <c r="L119" s="256"/>
      <c r="M119" s="256"/>
      <c r="N119" s="256"/>
      <c r="O119" s="256"/>
      <c r="P119" s="256"/>
      <c r="Q119" s="256"/>
      <c r="R119" s="256"/>
      <c r="S119" s="256"/>
      <c r="T119" s="256"/>
      <c r="U119" s="256"/>
      <c r="V119" s="256"/>
      <c r="W119" s="257"/>
    </row>
    <row r="120" spans="1:23">
      <c r="B120" s="70"/>
      <c r="C120" s="89"/>
      <c r="D120" s="287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2"/>
      <c r="Q120" s="282"/>
      <c r="R120" s="282"/>
      <c r="S120" s="282"/>
      <c r="T120" s="282"/>
      <c r="U120" s="282"/>
      <c r="V120" s="282"/>
      <c r="W120" s="283"/>
    </row>
    <row r="121" spans="1:23">
      <c r="B121" s="9"/>
    </row>
    <row r="122" spans="1:23">
      <c r="A122"/>
      <c r="B122" s="98" t="s">
        <v>139</v>
      </c>
      <c r="C122" s="99"/>
      <c r="D122" s="189"/>
      <c r="E122" s="238">
        <v>1960</v>
      </c>
      <c r="F122" s="238">
        <v>1965</v>
      </c>
      <c r="G122" s="238">
        <v>1970</v>
      </c>
      <c r="H122" s="238">
        <v>1975</v>
      </c>
      <c r="I122" s="238">
        <v>1995</v>
      </c>
      <c r="J122" s="238">
        <v>1996</v>
      </c>
      <c r="K122" s="238">
        <v>1997</v>
      </c>
      <c r="L122" s="238">
        <v>1998</v>
      </c>
      <c r="M122" s="238">
        <v>1999</v>
      </c>
      <c r="N122" s="238">
        <v>2000</v>
      </c>
      <c r="O122" s="238">
        <v>2001</v>
      </c>
      <c r="P122" s="100">
        <v>2002</v>
      </c>
      <c r="Q122" s="101">
        <v>2003</v>
      </c>
      <c r="R122" s="100">
        <v>2004</v>
      </c>
      <c r="S122" s="100">
        <v>2005</v>
      </c>
      <c r="T122" s="100">
        <v>2006</v>
      </c>
      <c r="U122" s="100">
        <v>2007</v>
      </c>
      <c r="V122" s="100">
        <v>2008</v>
      </c>
      <c r="W122" s="101">
        <v>2009</v>
      </c>
    </row>
    <row r="123" spans="1:23" ht="24.75" customHeight="1">
      <c r="A123"/>
      <c r="B123" s="51">
        <v>1</v>
      </c>
      <c r="C123" s="52" t="s">
        <v>111</v>
      </c>
      <c r="D123" s="198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4"/>
    </row>
    <row r="124" spans="1:23" ht="24.75" customHeight="1">
      <c r="A124"/>
      <c r="B124" s="41">
        <v>2</v>
      </c>
      <c r="C124" s="45" t="s">
        <v>112</v>
      </c>
      <c r="D124" s="76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4"/>
    </row>
    <row r="125" spans="1:23" ht="24.75" customHeight="1">
      <c r="A125"/>
      <c r="B125" s="48">
        <v>3</v>
      </c>
      <c r="C125" s="45" t="s">
        <v>113</v>
      </c>
      <c r="D125" s="94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50"/>
    </row>
    <row r="126" spans="1:23">
      <c r="B126" s="9"/>
      <c r="C126" s="5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1.25" customHeight="1">
      <c r="A127"/>
      <c r="B127" s="226" t="s">
        <v>96</v>
      </c>
      <c r="C127" s="80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2"/>
    </row>
    <row r="128" spans="1:23" ht="11.25" customHeight="1">
      <c r="A128"/>
      <c r="B128" s="84" t="s">
        <v>97</v>
      </c>
      <c r="C128" s="85" t="s">
        <v>98</v>
      </c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7"/>
    </row>
    <row r="129" spans="1:23" ht="20.25" customHeight="1">
      <c r="A129"/>
      <c r="B129" s="222"/>
    </row>
    <row r="130" spans="1:23" ht="13.7" customHeight="1">
      <c r="A130"/>
      <c r="B130" s="224"/>
      <c r="C130" s="466"/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7"/>
      <c r="V130" s="467"/>
      <c r="W130" s="468"/>
    </row>
    <row r="131" spans="1:23" ht="13.7" customHeight="1">
      <c r="A131"/>
      <c r="B131" s="224"/>
      <c r="C131" s="466"/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  <c r="R131" s="467"/>
      <c r="S131" s="467"/>
      <c r="T131" s="467"/>
      <c r="U131" s="467"/>
      <c r="V131" s="467"/>
      <c r="W131" s="468"/>
    </row>
    <row r="132" spans="1:23" ht="13.7" customHeight="1">
      <c r="A132"/>
      <c r="B132" s="224"/>
      <c r="C132" s="466"/>
      <c r="D132" s="467"/>
      <c r="E132" s="467"/>
      <c r="F132" s="467"/>
      <c r="G132" s="467"/>
      <c r="H132" s="467"/>
      <c r="I132" s="467"/>
      <c r="J132" s="467"/>
      <c r="K132" s="467"/>
      <c r="L132" s="467"/>
      <c r="M132" s="467"/>
      <c r="N132" s="467"/>
      <c r="O132" s="467"/>
      <c r="P132" s="467"/>
      <c r="Q132" s="467"/>
      <c r="R132" s="467"/>
      <c r="S132" s="467"/>
      <c r="T132" s="467"/>
      <c r="U132" s="467"/>
      <c r="V132" s="467"/>
      <c r="W132" s="468"/>
    </row>
    <row r="133" spans="1:23" ht="13.7" customHeight="1">
      <c r="A133"/>
      <c r="B133" s="224"/>
      <c r="C133" s="466"/>
      <c r="D133" s="467"/>
      <c r="E133" s="467"/>
      <c r="F133" s="467"/>
      <c r="G133" s="467"/>
      <c r="H133" s="467"/>
      <c r="I133" s="467"/>
      <c r="J133" s="467"/>
      <c r="K133" s="467"/>
      <c r="L133" s="467"/>
      <c r="M133" s="467"/>
      <c r="N133" s="467"/>
      <c r="O133" s="467"/>
      <c r="P133" s="467"/>
      <c r="Q133" s="467"/>
      <c r="R133" s="467"/>
      <c r="S133" s="467"/>
      <c r="T133" s="467"/>
      <c r="U133" s="467"/>
      <c r="V133" s="467"/>
      <c r="W133" s="468"/>
    </row>
    <row r="134" spans="1:23" ht="13.7" customHeight="1">
      <c r="A134"/>
      <c r="B134" s="225"/>
      <c r="C134" s="463"/>
      <c r="D134" s="464"/>
      <c r="E134" s="464"/>
      <c r="F134" s="464"/>
      <c r="G134" s="464"/>
      <c r="H134" s="464"/>
      <c r="I134" s="464"/>
      <c r="J134" s="464"/>
      <c r="K134" s="464"/>
      <c r="L134" s="464"/>
      <c r="M134" s="464"/>
      <c r="N134" s="464"/>
      <c r="O134" s="464"/>
      <c r="P134" s="464"/>
      <c r="Q134" s="464"/>
      <c r="R134" s="464"/>
      <c r="S134" s="464"/>
      <c r="T134" s="464"/>
      <c r="U134" s="464"/>
      <c r="V134" s="464"/>
      <c r="W134" s="465"/>
    </row>
    <row r="149" spans="1:23">
      <c r="B149" s="9"/>
    </row>
    <row r="152" spans="1:23" ht="18.95" customHeight="1">
      <c r="B152" s="59" t="str">
        <f>+Index!B12</f>
        <v>II.4. Enrollments by time status of students</v>
      </c>
      <c r="C152" s="60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2"/>
    </row>
    <row r="153" spans="1:23">
      <c r="B153" s="5"/>
      <c r="C153" s="5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s="420" customFormat="1" ht="13.5" thickBot="1">
      <c r="A154" s="418"/>
      <c r="B154" s="19" t="s">
        <v>61</v>
      </c>
      <c r="C154" s="25"/>
      <c r="D154" s="419" t="s">
        <v>93</v>
      </c>
      <c r="E154" s="238">
        <v>1960</v>
      </c>
      <c r="F154" s="238">
        <v>1965</v>
      </c>
      <c r="G154" s="238">
        <v>1970</v>
      </c>
      <c r="H154" s="238">
        <v>1975</v>
      </c>
      <c r="I154" s="238">
        <v>1995</v>
      </c>
      <c r="J154" s="238">
        <v>1996</v>
      </c>
      <c r="K154" s="238">
        <v>1997</v>
      </c>
      <c r="L154" s="238">
        <v>1998</v>
      </c>
      <c r="M154" s="238">
        <v>1999</v>
      </c>
      <c r="N154" s="238">
        <v>2000</v>
      </c>
      <c r="O154" s="238">
        <v>2001</v>
      </c>
      <c r="P154" s="100">
        <v>2002</v>
      </c>
      <c r="Q154" s="101">
        <v>2003</v>
      </c>
      <c r="R154" s="100">
        <v>2004</v>
      </c>
      <c r="S154" s="100">
        <v>2005</v>
      </c>
      <c r="T154" s="100">
        <v>2006</v>
      </c>
      <c r="U154" s="100">
        <v>2007</v>
      </c>
      <c r="V154" s="100">
        <v>2008</v>
      </c>
      <c r="W154" s="101">
        <v>2009</v>
      </c>
    </row>
    <row r="155" spans="1:23">
      <c r="B155" s="57" t="str">
        <f>+ca_1</f>
        <v>A. Private Institutions</v>
      </c>
      <c r="C155" s="73"/>
      <c r="D155" s="196"/>
      <c r="E155" s="249"/>
      <c r="F155" s="249"/>
      <c r="G155" s="249"/>
      <c r="H155" s="249"/>
      <c r="I155" s="249"/>
      <c r="J155" s="249"/>
      <c r="K155" s="249"/>
      <c r="L155" s="249"/>
      <c r="M155" s="249"/>
      <c r="N155" s="249"/>
      <c r="O155" s="249"/>
      <c r="P155" s="249"/>
      <c r="Q155" s="249"/>
      <c r="R155" s="249"/>
      <c r="S155" s="249"/>
      <c r="T155" s="249"/>
      <c r="U155" s="249"/>
      <c r="V155" s="249"/>
      <c r="W155" s="250"/>
    </row>
    <row r="156" spans="1:23">
      <c r="B156" s="66"/>
      <c r="C156" s="64" t="str">
        <f>+es_1</f>
        <v>1. Full time</v>
      </c>
      <c r="D156" s="185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8"/>
    </row>
    <row r="157" spans="1:23">
      <c r="B157" s="66"/>
      <c r="C157" s="64" t="str">
        <f>+es_2</f>
        <v>2. Part time</v>
      </c>
      <c r="D157" s="185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299"/>
    </row>
    <row r="158" spans="1:23">
      <c r="B158" s="66"/>
      <c r="C158" s="64"/>
      <c r="D158" s="185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300"/>
    </row>
    <row r="159" spans="1:23">
      <c r="B159" s="58" t="str">
        <f>+ca_2</f>
        <v>B. Public Institutions</v>
      </c>
      <c r="C159" s="74"/>
      <c r="D159" s="176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126"/>
    </row>
    <row r="160" spans="1:23">
      <c r="B160" s="66"/>
      <c r="C160" s="64" t="str">
        <f>+es_1</f>
        <v>1. Full time</v>
      </c>
      <c r="D160" s="185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8"/>
    </row>
    <row r="161" spans="1:23">
      <c r="B161" s="66"/>
      <c r="C161" s="64" t="str">
        <f>+es_2</f>
        <v>2. Part time</v>
      </c>
      <c r="D161" s="185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299"/>
    </row>
    <row r="162" spans="1:23">
      <c r="B162" s="66"/>
      <c r="C162" s="64"/>
      <c r="D162" s="185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300"/>
    </row>
    <row r="163" spans="1:23">
      <c r="B163" s="33" t="str">
        <f>+ca_3</f>
        <v xml:space="preserve">C.Total (private and public) </v>
      </c>
      <c r="C163" s="74"/>
      <c r="D163" s="176"/>
      <c r="E163" s="251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126"/>
    </row>
    <row r="164" spans="1:23">
      <c r="B164" s="66"/>
      <c r="C164" s="64" t="str">
        <f>+es_1</f>
        <v>1. Full time</v>
      </c>
      <c r="D164" s="188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86"/>
    </row>
    <row r="165" spans="1:23">
      <c r="B165" s="66"/>
      <c r="C165" s="64" t="str">
        <f>+es_2</f>
        <v>2. Part time</v>
      </c>
      <c r="D165" s="188"/>
      <c r="E165" s="256"/>
      <c r="F165" s="256"/>
      <c r="G165" s="256"/>
      <c r="H165" s="256"/>
      <c r="I165" s="256"/>
      <c r="J165" s="256"/>
      <c r="K165" s="256"/>
      <c r="L165" s="256"/>
      <c r="M165" s="256"/>
      <c r="N165" s="256"/>
      <c r="O165" s="256"/>
      <c r="P165" s="256"/>
      <c r="Q165" s="256"/>
      <c r="R165" s="256"/>
      <c r="S165" s="256"/>
      <c r="T165" s="256"/>
      <c r="U165" s="256"/>
      <c r="V165" s="256"/>
      <c r="W165" s="257"/>
    </row>
    <row r="166" spans="1:23">
      <c r="A166"/>
      <c r="B166" s="70"/>
      <c r="C166" s="89"/>
      <c r="D166" s="197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91"/>
    </row>
    <row r="167" spans="1:23">
      <c r="B167" s="9"/>
    </row>
    <row r="168" spans="1:23">
      <c r="A168"/>
      <c r="B168" s="98" t="s">
        <v>139</v>
      </c>
      <c r="C168" s="99"/>
      <c r="D168" s="189"/>
      <c r="E168" s="238">
        <v>1986</v>
      </c>
      <c r="F168" s="238">
        <v>1986</v>
      </c>
      <c r="G168" s="238">
        <v>1986</v>
      </c>
      <c r="H168" s="238">
        <v>1986</v>
      </c>
      <c r="I168" s="238">
        <v>1995</v>
      </c>
      <c r="J168" s="238">
        <v>1996</v>
      </c>
      <c r="K168" s="238">
        <v>1997</v>
      </c>
      <c r="L168" s="238">
        <v>1998</v>
      </c>
      <c r="M168" s="238">
        <v>1999</v>
      </c>
      <c r="N168" s="238">
        <v>2000</v>
      </c>
      <c r="O168" s="238">
        <v>2001</v>
      </c>
      <c r="P168" s="100">
        <v>2002</v>
      </c>
      <c r="Q168" s="101">
        <v>2003</v>
      </c>
      <c r="R168" s="100">
        <v>2004</v>
      </c>
      <c r="S168" s="100">
        <v>2005</v>
      </c>
      <c r="T168" s="100">
        <v>2006</v>
      </c>
      <c r="U168" s="100">
        <v>2007</v>
      </c>
      <c r="V168" s="100">
        <v>2008</v>
      </c>
      <c r="W168" s="101">
        <v>2009</v>
      </c>
    </row>
    <row r="169" spans="1:23" ht="32.25" customHeight="1">
      <c r="A169"/>
      <c r="B169" s="51">
        <v>1</v>
      </c>
      <c r="C169" s="52" t="s">
        <v>114</v>
      </c>
      <c r="D169" s="198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4"/>
    </row>
    <row r="170" spans="1:23" ht="32.25" customHeight="1">
      <c r="A170"/>
      <c r="B170" s="41">
        <v>2</v>
      </c>
      <c r="C170" s="45" t="s">
        <v>115</v>
      </c>
      <c r="D170" s="76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4"/>
    </row>
    <row r="171" spans="1:23" ht="32.25" customHeight="1">
      <c r="A171"/>
      <c r="B171" s="48">
        <v>3</v>
      </c>
      <c r="C171" s="272" t="s">
        <v>116</v>
      </c>
      <c r="D171" s="94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50"/>
    </row>
    <row r="172" spans="1:23">
      <c r="B172" s="9"/>
      <c r="C172" s="5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1.25" customHeight="1">
      <c r="A173"/>
      <c r="B173" s="83" t="s">
        <v>96</v>
      </c>
      <c r="C173" s="80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2"/>
    </row>
    <row r="174" spans="1:23" ht="11.25" customHeight="1">
      <c r="A174"/>
      <c r="B174" s="84" t="s">
        <v>97</v>
      </c>
      <c r="C174" s="85" t="s">
        <v>98</v>
      </c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7"/>
    </row>
    <row r="175" spans="1:23" s="371" customFormat="1" ht="12.75" customHeight="1">
      <c r="B175" s="78"/>
      <c r="C175" s="1"/>
      <c r="D175" s="37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23" ht="21.75" customHeight="1">
      <c r="A176"/>
      <c r="B176" s="75"/>
      <c r="C176" s="460"/>
      <c r="D176" s="461"/>
      <c r="E176" s="461"/>
      <c r="F176" s="461"/>
      <c r="G176" s="461"/>
      <c r="H176" s="461"/>
      <c r="I176" s="461"/>
      <c r="J176" s="461"/>
      <c r="K176" s="461"/>
      <c r="L176" s="461"/>
      <c r="M176" s="461"/>
      <c r="N176" s="461"/>
      <c r="O176" s="461"/>
      <c r="P176" s="461"/>
      <c r="Q176" s="461"/>
      <c r="R176" s="461"/>
      <c r="S176" s="461"/>
      <c r="T176" s="461"/>
      <c r="U176" s="461"/>
      <c r="V176" s="461"/>
      <c r="W176" s="462"/>
    </row>
    <row r="177" spans="1:23" ht="13.7" customHeight="1">
      <c r="A177"/>
      <c r="B177" s="75"/>
      <c r="C177" s="460"/>
      <c r="D177" s="461"/>
      <c r="E177" s="461"/>
      <c r="F177" s="461"/>
      <c r="G177" s="461"/>
      <c r="H177" s="461"/>
      <c r="I177" s="461"/>
      <c r="J177" s="461"/>
      <c r="K177" s="461"/>
      <c r="L177" s="461"/>
      <c r="M177" s="461"/>
      <c r="N177" s="461"/>
      <c r="O177" s="461"/>
      <c r="P177" s="461"/>
      <c r="Q177" s="461"/>
      <c r="R177" s="461"/>
      <c r="S177" s="461"/>
      <c r="T177" s="461"/>
      <c r="U177" s="461"/>
      <c r="V177" s="461"/>
      <c r="W177" s="462"/>
    </row>
    <row r="178" spans="1:23" ht="13.7" customHeight="1">
      <c r="A178"/>
      <c r="B178" s="75"/>
      <c r="C178" s="460"/>
      <c r="D178" s="461"/>
      <c r="E178" s="461"/>
      <c r="F178" s="461"/>
      <c r="G178" s="461"/>
      <c r="H178" s="461"/>
      <c r="I178" s="461"/>
      <c r="J178" s="461"/>
      <c r="K178" s="461"/>
      <c r="L178" s="461"/>
      <c r="M178" s="461"/>
      <c r="N178" s="461"/>
      <c r="O178" s="461"/>
      <c r="P178" s="461"/>
      <c r="Q178" s="461"/>
      <c r="R178" s="461"/>
      <c r="S178" s="461"/>
      <c r="T178" s="461"/>
      <c r="U178" s="461"/>
      <c r="V178" s="461"/>
      <c r="W178" s="462"/>
    </row>
    <row r="179" spans="1:23" ht="13.7" customHeight="1">
      <c r="A179"/>
      <c r="B179" s="75"/>
      <c r="C179" s="460"/>
      <c r="D179" s="461"/>
      <c r="E179" s="461"/>
      <c r="F179" s="461"/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  <c r="T179" s="461"/>
      <c r="U179" s="461"/>
      <c r="V179" s="461"/>
      <c r="W179" s="462"/>
    </row>
    <row r="180" spans="1:23" ht="13.7" customHeight="1">
      <c r="A180"/>
      <c r="B180" s="77"/>
      <c r="C180" s="460"/>
      <c r="D180" s="461"/>
      <c r="E180" s="461"/>
      <c r="F180" s="461"/>
      <c r="G180" s="461"/>
      <c r="H180" s="461"/>
      <c r="I180" s="461"/>
      <c r="J180" s="461"/>
      <c r="K180" s="461"/>
      <c r="L180" s="461"/>
      <c r="M180" s="461"/>
      <c r="N180" s="461"/>
      <c r="O180" s="461"/>
      <c r="P180" s="461"/>
      <c r="Q180" s="461"/>
      <c r="R180" s="461"/>
      <c r="S180" s="461"/>
      <c r="T180" s="461"/>
      <c r="U180" s="461"/>
      <c r="V180" s="461"/>
      <c r="W180" s="462"/>
    </row>
    <row r="198" spans="1:30" ht="15">
      <c r="B198" s="59" t="str">
        <f>+Index!B13</f>
        <v>II.5. Enrollments by type of program (onsite/distance)</v>
      </c>
      <c r="C198" s="60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2"/>
    </row>
    <row r="199" spans="1:30">
      <c r="B199" s="5"/>
      <c r="C199" s="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30" s="420" customFormat="1" ht="13.5" thickBot="1">
      <c r="A200" s="418"/>
      <c r="B200" s="19" t="s">
        <v>61</v>
      </c>
      <c r="C200" s="25"/>
      <c r="D200" s="419" t="s">
        <v>93</v>
      </c>
      <c r="E200" s="238">
        <v>1960</v>
      </c>
      <c r="F200" s="238">
        <v>1965</v>
      </c>
      <c r="G200" s="238">
        <v>1970</v>
      </c>
      <c r="H200" s="238">
        <v>1975</v>
      </c>
      <c r="I200" s="238">
        <v>1995</v>
      </c>
      <c r="J200" s="238">
        <v>1996</v>
      </c>
      <c r="K200" s="238">
        <v>1997</v>
      </c>
      <c r="L200" s="238">
        <v>1998</v>
      </c>
      <c r="M200" s="238">
        <v>1999</v>
      </c>
      <c r="N200" s="238">
        <v>2000</v>
      </c>
      <c r="O200" s="238">
        <v>2001</v>
      </c>
      <c r="P200" s="100">
        <v>2002</v>
      </c>
      <c r="Q200" s="101">
        <v>2003</v>
      </c>
      <c r="R200" s="100">
        <v>2004</v>
      </c>
      <c r="S200" s="100">
        <v>2005</v>
      </c>
      <c r="T200" s="100">
        <v>2006</v>
      </c>
      <c r="U200" s="100">
        <v>2007</v>
      </c>
      <c r="V200" s="100">
        <v>2008</v>
      </c>
      <c r="W200" s="101">
        <v>2009</v>
      </c>
      <c r="X200" s="101">
        <v>2009</v>
      </c>
      <c r="Y200" s="101">
        <v>2009</v>
      </c>
      <c r="Z200" s="101">
        <v>2009</v>
      </c>
      <c r="AA200" s="101">
        <v>2009</v>
      </c>
      <c r="AB200" s="101">
        <v>2009</v>
      </c>
      <c r="AC200" s="101">
        <v>2009</v>
      </c>
      <c r="AD200" s="101">
        <v>2009</v>
      </c>
    </row>
    <row r="201" spans="1:30">
      <c r="B201" s="32" t="str">
        <f>+ca_1</f>
        <v>A. Private Institutions</v>
      </c>
      <c r="C201" s="73"/>
      <c r="D201" s="196"/>
      <c r="E201" s="249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P201" s="249"/>
      <c r="Q201" s="249"/>
      <c r="R201" s="249"/>
      <c r="S201" s="249"/>
      <c r="T201" s="249"/>
      <c r="U201" s="249"/>
      <c r="V201" s="249"/>
      <c r="W201" s="250"/>
      <c r="X201" s="250"/>
      <c r="Y201" s="250"/>
      <c r="Z201" s="250"/>
      <c r="AA201" s="250"/>
      <c r="AB201" s="250"/>
      <c r="AC201" s="250"/>
      <c r="AD201" s="250"/>
    </row>
    <row r="202" spans="1:30">
      <c r="B202" s="66"/>
      <c r="C202" s="64" t="str">
        <f>+r_1</f>
        <v>1. Onsite</v>
      </c>
      <c r="D202" s="185"/>
      <c r="E202" s="273"/>
      <c r="F202" s="273"/>
      <c r="G202" s="273"/>
      <c r="H202" s="273"/>
      <c r="I202" s="249">
        <v>5082</v>
      </c>
      <c r="J202" s="249">
        <v>6553</v>
      </c>
      <c r="K202" s="249">
        <v>8696</v>
      </c>
      <c r="L202" s="249">
        <v>10616</v>
      </c>
      <c r="M202" s="249">
        <v>12887</v>
      </c>
      <c r="N202" s="249">
        <v>15050</v>
      </c>
      <c r="O202" s="249">
        <v>15535</v>
      </c>
      <c r="P202" s="249">
        <v>16590</v>
      </c>
      <c r="Q202" s="249">
        <v>16626</v>
      </c>
      <c r="R202" s="249">
        <v>17808</v>
      </c>
      <c r="S202" s="249">
        <v>23273</v>
      </c>
      <c r="T202" s="249">
        <v>26003</v>
      </c>
      <c r="U202" s="249">
        <v>28099</v>
      </c>
      <c r="V202" s="249">
        <v>30677</v>
      </c>
      <c r="W202" s="250">
        <v>34424</v>
      </c>
      <c r="X202" s="250">
        <v>38190</v>
      </c>
      <c r="Y202" s="250">
        <v>41208</v>
      </c>
      <c r="Z202" s="250">
        <v>44513</v>
      </c>
      <c r="AA202" s="250">
        <v>46213</v>
      </c>
      <c r="AB202" s="250">
        <v>45558</v>
      </c>
      <c r="AC202" s="250">
        <v>44923</v>
      </c>
      <c r="AD202" s="250">
        <v>47199</v>
      </c>
    </row>
    <row r="203" spans="1:30">
      <c r="B203" s="66"/>
      <c r="C203" s="64" t="str">
        <f>+r_2</f>
        <v>2. Distance learning</v>
      </c>
      <c r="D203" s="185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  <c r="O203" s="276"/>
      <c r="P203" s="277"/>
      <c r="Q203" s="277"/>
      <c r="R203" s="277"/>
      <c r="S203" s="277"/>
      <c r="T203" s="277"/>
      <c r="U203" s="277"/>
      <c r="V203" s="277"/>
      <c r="W203" s="122"/>
      <c r="X203" s="122"/>
      <c r="Y203" s="122"/>
      <c r="Z203" s="122"/>
      <c r="AA203" s="122"/>
      <c r="AB203" s="122"/>
      <c r="AC203" s="122"/>
      <c r="AD203" s="122"/>
    </row>
    <row r="204" spans="1:30">
      <c r="B204" s="66"/>
      <c r="C204" s="64"/>
      <c r="D204" s="185"/>
      <c r="E204" s="262"/>
      <c r="F204" s="262"/>
      <c r="G204" s="262"/>
      <c r="H204" s="262"/>
      <c r="I204" s="262"/>
      <c r="J204" s="262"/>
      <c r="K204" s="262"/>
      <c r="L204" s="262"/>
      <c r="M204" s="262"/>
      <c r="N204" s="262"/>
      <c r="O204" s="262"/>
      <c r="P204" s="263"/>
      <c r="Q204" s="263"/>
      <c r="R204" s="263"/>
      <c r="S204" s="263"/>
      <c r="T204" s="263"/>
      <c r="U204" s="263"/>
      <c r="V204" s="263"/>
      <c r="W204" s="118"/>
      <c r="X204" s="118"/>
      <c r="Y204" s="118"/>
      <c r="Z204" s="118"/>
      <c r="AA204" s="118"/>
      <c r="AB204" s="118"/>
      <c r="AC204" s="118"/>
      <c r="AD204" s="118"/>
    </row>
    <row r="205" spans="1:30">
      <c r="B205" s="33" t="str">
        <f>+ca_2</f>
        <v>B. Public Institutions</v>
      </c>
      <c r="C205" s="74"/>
      <c r="D205" s="176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126"/>
      <c r="X205" s="126"/>
      <c r="Y205" s="126"/>
      <c r="Z205" s="126"/>
      <c r="AA205" s="126"/>
      <c r="AB205" s="126"/>
      <c r="AC205" s="126"/>
      <c r="AD205" s="126"/>
    </row>
    <row r="206" spans="1:30">
      <c r="B206" s="66"/>
      <c r="C206" s="64" t="str">
        <f>+r_1</f>
        <v>1. Onsite</v>
      </c>
      <c r="D206" s="185"/>
      <c r="E206" s="273"/>
      <c r="F206" s="273"/>
      <c r="G206" s="273"/>
      <c r="H206" s="273"/>
      <c r="I206" s="297">
        <v>111735</v>
      </c>
      <c r="J206" s="297">
        <v>118726</v>
      </c>
      <c r="K206" s="297">
        <v>127190</v>
      </c>
      <c r="L206" s="297">
        <v>139937</v>
      </c>
      <c r="M206" s="297">
        <v>145373</v>
      </c>
      <c r="N206" s="297">
        <v>151105</v>
      </c>
      <c r="O206" s="297">
        <v>155771</v>
      </c>
      <c r="P206" s="297">
        <v>164135</v>
      </c>
      <c r="Q206" s="297">
        <v>173271</v>
      </c>
      <c r="R206" s="297">
        <v>182593</v>
      </c>
      <c r="S206" s="297">
        <v>182292</v>
      </c>
      <c r="T206" s="297">
        <v>183196</v>
      </c>
      <c r="U206" s="297">
        <v>185736</v>
      </c>
      <c r="V206" s="297">
        <v>189790</v>
      </c>
      <c r="W206" s="297">
        <v>191877</v>
      </c>
      <c r="X206" s="297">
        <v>199560</v>
      </c>
      <c r="Y206" s="297">
        <v>204511</v>
      </c>
      <c r="Z206" s="297">
        <v>208275</v>
      </c>
      <c r="AA206" s="297">
        <v>210932</v>
      </c>
      <c r="AB206" s="297">
        <v>214030</v>
      </c>
      <c r="AC206" s="297">
        <v>215655</v>
      </c>
      <c r="AD206" s="297">
        <v>217033</v>
      </c>
    </row>
    <row r="207" spans="1:30">
      <c r="B207" s="66"/>
      <c r="C207" s="64" t="str">
        <f>+r_2</f>
        <v>2. Distance learning</v>
      </c>
      <c r="D207" s="185"/>
      <c r="E207" s="276"/>
      <c r="F207" s="276"/>
      <c r="G207" s="276"/>
      <c r="H207" s="276"/>
      <c r="I207" s="297">
        <v>23636</v>
      </c>
      <c r="J207" s="297">
        <v>27342</v>
      </c>
      <c r="K207" s="297">
        <v>28478</v>
      </c>
      <c r="L207" s="297">
        <v>30473</v>
      </c>
      <c r="M207" s="297">
        <v>32336</v>
      </c>
      <c r="N207" s="297">
        <v>32661</v>
      </c>
      <c r="O207" s="297">
        <v>34762</v>
      </c>
      <c r="P207" s="297">
        <v>36110</v>
      </c>
      <c r="Q207" s="297">
        <v>37413</v>
      </c>
      <c r="R207" s="297">
        <v>36499</v>
      </c>
      <c r="S207" s="297">
        <v>36953</v>
      </c>
      <c r="T207" s="297">
        <v>38628</v>
      </c>
      <c r="U207" s="297">
        <v>40006</v>
      </c>
      <c r="V207" s="297">
        <v>41811</v>
      </c>
      <c r="W207" s="297">
        <v>43265</v>
      </c>
      <c r="X207" s="297">
        <v>43051</v>
      </c>
      <c r="Y207" s="297">
        <v>42840</v>
      </c>
      <c r="Z207" s="297">
        <v>41441</v>
      </c>
      <c r="AA207" s="297">
        <v>42760</v>
      </c>
      <c r="AB207" s="297">
        <v>44011</v>
      </c>
      <c r="AC207" s="297">
        <v>43611</v>
      </c>
      <c r="AD207" s="297">
        <v>42726</v>
      </c>
    </row>
    <row r="208" spans="1:30">
      <c r="B208" s="66"/>
      <c r="C208" s="64"/>
      <c r="D208" s="185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301"/>
      <c r="X208" s="301"/>
      <c r="Y208" s="301"/>
      <c r="Z208" s="301"/>
      <c r="AA208" s="301"/>
      <c r="AB208" s="301"/>
      <c r="AC208" s="301"/>
      <c r="AD208" s="301"/>
    </row>
    <row r="209" spans="1:30">
      <c r="B209" s="33" t="str">
        <f>+ca_3</f>
        <v xml:space="preserve">C.Total (private and public) </v>
      </c>
      <c r="C209" s="74"/>
      <c r="D209" s="176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126"/>
      <c r="X209" s="126"/>
      <c r="Y209" s="126"/>
      <c r="Z209" s="126"/>
      <c r="AA209" s="126"/>
      <c r="AB209" s="126"/>
      <c r="AC209" s="126"/>
      <c r="AD209" s="126"/>
    </row>
    <row r="210" spans="1:30">
      <c r="B210" s="66"/>
      <c r="C210" s="64" t="str">
        <f>+r_1</f>
        <v>1. Onsite</v>
      </c>
      <c r="D210" s="188"/>
      <c r="E210" s="255"/>
      <c r="F210" s="255"/>
      <c r="G210" s="255"/>
      <c r="H210" s="255"/>
      <c r="I210" s="255">
        <f>I202+I206</f>
        <v>116817</v>
      </c>
      <c r="J210" s="255">
        <f t="shared" ref="J210:AD210" si="38">J202+J206</f>
        <v>125279</v>
      </c>
      <c r="K210" s="255">
        <f t="shared" si="38"/>
        <v>135886</v>
      </c>
      <c r="L210" s="255">
        <f t="shared" si="38"/>
        <v>150553</v>
      </c>
      <c r="M210" s="255">
        <f t="shared" si="38"/>
        <v>158260</v>
      </c>
      <c r="N210" s="255">
        <f t="shared" si="38"/>
        <v>166155</v>
      </c>
      <c r="O210" s="255">
        <f t="shared" si="38"/>
        <v>171306</v>
      </c>
      <c r="P210" s="255">
        <f t="shared" si="38"/>
        <v>180725</v>
      </c>
      <c r="Q210" s="255">
        <f t="shared" si="38"/>
        <v>189897</v>
      </c>
      <c r="R210" s="255">
        <f t="shared" si="38"/>
        <v>200401</v>
      </c>
      <c r="S210" s="255">
        <f t="shared" si="38"/>
        <v>205565</v>
      </c>
      <c r="T210" s="255">
        <f t="shared" si="38"/>
        <v>209199</v>
      </c>
      <c r="U210" s="255">
        <f t="shared" si="38"/>
        <v>213835</v>
      </c>
      <c r="V210" s="255">
        <f t="shared" si="38"/>
        <v>220467</v>
      </c>
      <c r="W210" s="255">
        <f t="shared" si="38"/>
        <v>226301</v>
      </c>
      <c r="X210" s="255">
        <f t="shared" si="38"/>
        <v>237750</v>
      </c>
      <c r="Y210" s="255">
        <f t="shared" si="38"/>
        <v>245719</v>
      </c>
      <c r="Z210" s="255">
        <f t="shared" si="38"/>
        <v>252788</v>
      </c>
      <c r="AA210" s="255">
        <f t="shared" si="38"/>
        <v>257145</v>
      </c>
      <c r="AB210" s="255">
        <f t="shared" si="38"/>
        <v>259588</v>
      </c>
      <c r="AC210" s="255">
        <f t="shared" si="38"/>
        <v>260578</v>
      </c>
      <c r="AD210" s="255">
        <f t="shared" si="38"/>
        <v>264232</v>
      </c>
    </row>
    <row r="211" spans="1:30">
      <c r="B211" s="66"/>
      <c r="C211" s="64" t="str">
        <f>+r_2</f>
        <v>2. Distance learning</v>
      </c>
      <c r="D211" s="188"/>
      <c r="E211" s="256"/>
      <c r="F211" s="256"/>
      <c r="G211" s="256"/>
      <c r="H211" s="256"/>
      <c r="I211" s="256">
        <f>I207+I203</f>
        <v>23636</v>
      </c>
      <c r="J211" s="256">
        <f t="shared" ref="J211:AD211" si="39">J207+J203</f>
        <v>27342</v>
      </c>
      <c r="K211" s="256">
        <f t="shared" si="39"/>
        <v>28478</v>
      </c>
      <c r="L211" s="256">
        <f t="shared" si="39"/>
        <v>30473</v>
      </c>
      <c r="M211" s="256">
        <f t="shared" si="39"/>
        <v>32336</v>
      </c>
      <c r="N211" s="256">
        <f t="shared" si="39"/>
        <v>32661</v>
      </c>
      <c r="O211" s="256">
        <f t="shared" si="39"/>
        <v>34762</v>
      </c>
      <c r="P211" s="256">
        <f t="shared" si="39"/>
        <v>36110</v>
      </c>
      <c r="Q211" s="256">
        <f t="shared" si="39"/>
        <v>37413</v>
      </c>
      <c r="R211" s="256">
        <f t="shared" si="39"/>
        <v>36499</v>
      </c>
      <c r="S211" s="256">
        <f t="shared" si="39"/>
        <v>36953</v>
      </c>
      <c r="T211" s="256">
        <f t="shared" si="39"/>
        <v>38628</v>
      </c>
      <c r="U211" s="256">
        <f t="shared" si="39"/>
        <v>40006</v>
      </c>
      <c r="V211" s="256">
        <f t="shared" si="39"/>
        <v>41811</v>
      </c>
      <c r="W211" s="256">
        <f t="shared" si="39"/>
        <v>43265</v>
      </c>
      <c r="X211" s="256">
        <f t="shared" si="39"/>
        <v>43051</v>
      </c>
      <c r="Y211" s="256">
        <f t="shared" si="39"/>
        <v>42840</v>
      </c>
      <c r="Z211" s="256">
        <f t="shared" si="39"/>
        <v>41441</v>
      </c>
      <c r="AA211" s="256">
        <f t="shared" si="39"/>
        <v>42760</v>
      </c>
      <c r="AB211" s="256">
        <f t="shared" si="39"/>
        <v>44011</v>
      </c>
      <c r="AC211" s="256">
        <f t="shared" si="39"/>
        <v>43611</v>
      </c>
      <c r="AD211" s="256">
        <f t="shared" si="39"/>
        <v>42726</v>
      </c>
    </row>
    <row r="212" spans="1:30">
      <c r="B212" s="70"/>
      <c r="C212" s="89"/>
      <c r="D212" s="197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97"/>
      <c r="X212" s="97"/>
      <c r="Y212" s="97"/>
      <c r="Z212" s="97"/>
      <c r="AA212" s="97"/>
      <c r="AB212" s="97"/>
      <c r="AC212" s="97"/>
      <c r="AD212" s="97"/>
    </row>
    <row r="213" spans="1:30">
      <c r="B213" s="9"/>
    </row>
    <row r="214" spans="1:30">
      <c r="A214"/>
      <c r="B214" s="98" t="s">
        <v>139</v>
      </c>
      <c r="C214" s="99"/>
      <c r="D214" s="189"/>
      <c r="E214" s="238">
        <v>1960</v>
      </c>
      <c r="F214" s="238">
        <v>1965</v>
      </c>
      <c r="G214" s="238">
        <v>1970</v>
      </c>
      <c r="H214" s="238">
        <v>1975</v>
      </c>
      <c r="I214" s="238">
        <v>1995</v>
      </c>
      <c r="J214" s="238">
        <v>1996</v>
      </c>
      <c r="K214" s="238">
        <v>1997</v>
      </c>
      <c r="L214" s="238">
        <v>1998</v>
      </c>
      <c r="M214" s="238">
        <v>1999</v>
      </c>
      <c r="N214" s="238">
        <v>2000</v>
      </c>
      <c r="O214" s="238">
        <v>2001</v>
      </c>
      <c r="P214" s="100">
        <v>2002</v>
      </c>
      <c r="Q214" s="101">
        <v>2003</v>
      </c>
      <c r="R214" s="100">
        <v>2004</v>
      </c>
      <c r="S214" s="100">
        <v>2005</v>
      </c>
      <c r="T214" s="100">
        <v>2006</v>
      </c>
      <c r="U214" s="100">
        <v>2007</v>
      </c>
      <c r="V214" s="100">
        <v>2008</v>
      </c>
      <c r="W214" s="101">
        <v>2009</v>
      </c>
    </row>
    <row r="215" spans="1:30" ht="32.25" customHeight="1">
      <c r="A215"/>
      <c r="B215" s="51">
        <v>1</v>
      </c>
      <c r="C215" s="52" t="s">
        <v>117</v>
      </c>
      <c r="D215" s="198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4"/>
    </row>
    <row r="216" spans="1:30" ht="39" customHeight="1">
      <c r="A216"/>
      <c r="B216" s="41">
        <v>2</v>
      </c>
      <c r="C216" s="45" t="s">
        <v>118</v>
      </c>
      <c r="D216" s="76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4"/>
    </row>
    <row r="217" spans="1:30" ht="36" customHeight="1">
      <c r="A217"/>
      <c r="B217" s="48">
        <v>3</v>
      </c>
      <c r="C217" s="45" t="s">
        <v>119</v>
      </c>
      <c r="D217" s="94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50"/>
    </row>
    <row r="218" spans="1:30">
      <c r="B218" s="9"/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30" ht="11.25" customHeight="1">
      <c r="A219"/>
      <c r="B219" s="83" t="s">
        <v>96</v>
      </c>
      <c r="C219" s="80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2"/>
    </row>
    <row r="220" spans="1:30" ht="11.25" customHeight="1">
      <c r="A220"/>
      <c r="B220" s="84" t="s">
        <v>97</v>
      </c>
      <c r="C220" s="85" t="s">
        <v>98</v>
      </c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7"/>
    </row>
    <row r="221" spans="1:30" ht="13.7" customHeight="1">
      <c r="A221"/>
      <c r="B221" s="78"/>
      <c r="C221" s="460"/>
      <c r="D221" s="461"/>
      <c r="E221" s="461"/>
      <c r="F221" s="461"/>
      <c r="G221" s="461"/>
      <c r="H221" s="461"/>
      <c r="I221" s="461"/>
      <c r="J221" s="461"/>
      <c r="K221" s="461"/>
      <c r="L221" s="461"/>
      <c r="M221" s="461"/>
      <c r="N221" s="461"/>
      <c r="O221" s="461"/>
      <c r="P221" s="461"/>
      <c r="Q221" s="461"/>
      <c r="R221" s="461"/>
      <c r="S221" s="461"/>
      <c r="T221" s="461"/>
      <c r="U221" s="461"/>
      <c r="V221" s="461"/>
      <c r="W221" s="462"/>
    </row>
    <row r="222" spans="1:30" ht="13.7" customHeight="1">
      <c r="A222"/>
      <c r="B222" s="75"/>
      <c r="C222" s="460"/>
      <c r="D222" s="461"/>
      <c r="E222" s="461"/>
      <c r="F222" s="461"/>
      <c r="G222" s="461"/>
      <c r="H222" s="461"/>
      <c r="I222" s="461"/>
      <c r="J222" s="461"/>
      <c r="K222" s="461"/>
      <c r="L222" s="461"/>
      <c r="M222" s="461"/>
      <c r="N222" s="461"/>
      <c r="O222" s="461"/>
      <c r="P222" s="461"/>
      <c r="Q222" s="461"/>
      <c r="R222" s="461"/>
      <c r="S222" s="461"/>
      <c r="T222" s="461"/>
      <c r="U222" s="461"/>
      <c r="V222" s="461"/>
      <c r="W222" s="462"/>
    </row>
    <row r="223" spans="1:30" ht="13.7" customHeight="1">
      <c r="A223"/>
      <c r="B223" s="75"/>
      <c r="C223" s="460"/>
      <c r="D223" s="461"/>
      <c r="E223" s="461"/>
      <c r="F223" s="461"/>
      <c r="G223" s="461"/>
      <c r="H223" s="461"/>
      <c r="I223" s="461"/>
      <c r="J223" s="461"/>
      <c r="K223" s="461"/>
      <c r="L223" s="461"/>
      <c r="M223" s="461"/>
      <c r="N223" s="461"/>
      <c r="O223" s="461"/>
      <c r="P223" s="461"/>
      <c r="Q223" s="461"/>
      <c r="R223" s="461"/>
      <c r="S223" s="461"/>
      <c r="T223" s="461"/>
      <c r="U223" s="461"/>
      <c r="V223" s="461"/>
      <c r="W223" s="462"/>
    </row>
    <row r="224" spans="1:30" ht="13.7" customHeight="1">
      <c r="A224"/>
      <c r="B224" s="75"/>
      <c r="C224" s="460"/>
      <c r="D224" s="461"/>
      <c r="E224" s="461"/>
      <c r="F224" s="461"/>
      <c r="G224" s="461"/>
      <c r="H224" s="461"/>
      <c r="I224" s="461"/>
      <c r="J224" s="461"/>
      <c r="K224" s="461"/>
      <c r="L224" s="461"/>
      <c r="M224" s="461"/>
      <c r="N224" s="461"/>
      <c r="O224" s="461"/>
      <c r="P224" s="461"/>
      <c r="Q224" s="461"/>
      <c r="R224" s="461"/>
      <c r="S224" s="461"/>
      <c r="T224" s="461"/>
      <c r="U224" s="461"/>
      <c r="V224" s="461"/>
      <c r="W224" s="462"/>
    </row>
    <row r="225" spans="1:23" ht="13.7" customHeight="1">
      <c r="A225"/>
      <c r="B225" s="75"/>
      <c r="C225" s="460"/>
      <c r="D225" s="461"/>
      <c r="E225" s="461"/>
      <c r="F225" s="461"/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61"/>
      <c r="R225" s="461"/>
      <c r="S225" s="461"/>
      <c r="T225" s="461"/>
      <c r="U225" s="461"/>
      <c r="V225" s="461"/>
      <c r="W225" s="462"/>
    </row>
    <row r="226" spans="1:23" ht="13.7" customHeight="1">
      <c r="A226"/>
      <c r="B226" s="77"/>
      <c r="C226" s="460"/>
      <c r="D226" s="461"/>
      <c r="E226" s="461"/>
      <c r="F226" s="461"/>
      <c r="G226" s="461"/>
      <c r="H226" s="461"/>
      <c r="I226" s="461"/>
      <c r="J226" s="461"/>
      <c r="K226" s="461"/>
      <c r="L226" s="461"/>
      <c r="M226" s="461"/>
      <c r="N226" s="461"/>
      <c r="O226" s="461"/>
      <c r="P226" s="461"/>
      <c r="Q226" s="461"/>
      <c r="R226" s="461"/>
      <c r="S226" s="461"/>
      <c r="T226" s="461"/>
      <c r="U226" s="461"/>
      <c r="V226" s="461"/>
      <c r="W226" s="462"/>
    </row>
    <row r="241" spans="1:30">
      <c r="B241" s="9"/>
    </row>
    <row r="242" spans="1:30">
      <c r="B242" s="9"/>
    </row>
    <row r="244" spans="1:30" hidden="1"/>
    <row r="246" spans="1:30" ht="15">
      <c r="B246" s="59" t="str">
        <f>+Index!B14</f>
        <v>II.6. Enrollments by field of study</v>
      </c>
      <c r="C246" s="60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2"/>
    </row>
    <row r="247" spans="1:30">
      <c r="B247" s="5"/>
      <c r="C247" s="5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30" ht="13.5" thickBot="1">
      <c r="B248" s="19" t="s">
        <v>61</v>
      </c>
      <c r="C248" s="25"/>
      <c r="D248" s="310" t="s">
        <v>93</v>
      </c>
      <c r="E248" s="238">
        <v>1960</v>
      </c>
      <c r="F248" s="238">
        <v>1965</v>
      </c>
      <c r="G248" s="238">
        <v>1970</v>
      </c>
      <c r="H248" s="238">
        <v>1977</v>
      </c>
      <c r="I248" s="238">
        <v>1995</v>
      </c>
      <c r="J248" s="238">
        <v>1996</v>
      </c>
      <c r="K248" s="238">
        <v>1997</v>
      </c>
      <c r="L248" s="238">
        <v>1998</v>
      </c>
      <c r="M248" s="238">
        <v>1999</v>
      </c>
      <c r="N248" s="238">
        <v>2000</v>
      </c>
      <c r="O248" s="238">
        <v>2001</v>
      </c>
      <c r="P248" s="100">
        <v>2002</v>
      </c>
      <c r="Q248" s="101">
        <v>2003</v>
      </c>
      <c r="R248" s="100">
        <v>2004</v>
      </c>
      <c r="S248" s="100">
        <v>2005</v>
      </c>
      <c r="T248" s="100">
        <v>2006</v>
      </c>
      <c r="U248" s="100">
        <v>2007</v>
      </c>
      <c r="V248" s="100">
        <v>2008</v>
      </c>
      <c r="W248" s="101">
        <v>2009</v>
      </c>
      <c r="X248" s="101">
        <v>2010</v>
      </c>
      <c r="Y248" s="101">
        <v>2011</v>
      </c>
      <c r="Z248" s="101">
        <v>2012</v>
      </c>
      <c r="AA248" s="101">
        <v>2013</v>
      </c>
      <c r="AB248" s="101">
        <v>2014</v>
      </c>
      <c r="AC248" s="101">
        <v>2015</v>
      </c>
      <c r="AD248" s="101">
        <v>2016</v>
      </c>
    </row>
    <row r="249" spans="1:30" s="131" customFormat="1">
      <c r="A249" s="3"/>
      <c r="B249" s="32" t="s">
        <v>62</v>
      </c>
      <c r="C249" s="315"/>
      <c r="D249" s="316">
        <v>1</v>
      </c>
      <c r="E249" s="249"/>
      <c r="F249" s="249"/>
      <c r="G249" s="249"/>
      <c r="H249" s="249"/>
      <c r="I249" s="249"/>
      <c r="J249" s="249"/>
      <c r="K249" s="249"/>
      <c r="L249" s="249"/>
      <c r="M249" s="249"/>
      <c r="N249" s="249"/>
      <c r="O249" s="249"/>
      <c r="P249" s="249"/>
      <c r="Q249" s="249"/>
      <c r="R249" s="249"/>
      <c r="S249" s="249"/>
      <c r="T249" s="249"/>
      <c r="U249" s="249"/>
      <c r="V249" s="249"/>
      <c r="W249" s="250"/>
      <c r="X249" s="250"/>
      <c r="Y249" s="250"/>
      <c r="Z249" s="250"/>
      <c r="AA249" s="250"/>
      <c r="AB249" s="250"/>
      <c r="AC249" s="250"/>
      <c r="AD249" s="250"/>
    </row>
    <row r="250" spans="1:30">
      <c r="B250" s="66"/>
      <c r="C250" s="317" t="s">
        <v>151</v>
      </c>
      <c r="D250" s="318"/>
      <c r="E250" s="319"/>
      <c r="F250" s="319"/>
      <c r="G250" s="319"/>
      <c r="H250" s="319"/>
      <c r="I250" s="319"/>
      <c r="J250" s="319"/>
      <c r="K250" s="319"/>
      <c r="L250" s="319"/>
      <c r="M250" s="319"/>
      <c r="N250" s="319"/>
      <c r="O250" s="319"/>
      <c r="P250" s="319"/>
      <c r="Q250" s="319"/>
      <c r="R250" s="319"/>
      <c r="S250" s="319"/>
      <c r="T250" s="319"/>
      <c r="U250" s="319"/>
      <c r="V250" s="319"/>
      <c r="W250" s="320"/>
      <c r="X250" s="320"/>
      <c r="Y250" s="320"/>
      <c r="Z250" s="320"/>
      <c r="AA250" s="320"/>
      <c r="AB250" s="320"/>
      <c r="AC250" s="320"/>
      <c r="AD250" s="320"/>
    </row>
    <row r="251" spans="1:30">
      <c r="B251" s="66"/>
      <c r="C251" s="321" t="s">
        <v>152</v>
      </c>
      <c r="D251" s="322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323"/>
      <c r="X251" s="323"/>
      <c r="Y251" s="323"/>
      <c r="Z251" s="323"/>
      <c r="AA251" s="323"/>
      <c r="AB251" s="323"/>
      <c r="AC251" s="323"/>
      <c r="AD251" s="323"/>
    </row>
    <row r="252" spans="1:30">
      <c r="B252" s="66"/>
      <c r="C252" s="317" t="s">
        <v>153</v>
      </c>
      <c r="D252" s="318"/>
      <c r="E252" s="256"/>
      <c r="F252" s="256"/>
      <c r="G252" s="256"/>
      <c r="H252" s="256"/>
      <c r="I252" s="256"/>
      <c r="J252" s="256"/>
      <c r="K252" s="256"/>
      <c r="L252" s="256"/>
      <c r="M252" s="256"/>
      <c r="N252" s="256"/>
      <c r="O252" s="256"/>
      <c r="P252" s="256"/>
      <c r="Q252" s="256"/>
      <c r="R252" s="256"/>
      <c r="S252" s="256"/>
      <c r="T252" s="256"/>
      <c r="U252" s="256"/>
      <c r="V252" s="256"/>
      <c r="W252" s="256"/>
      <c r="X252" s="256"/>
      <c r="Y252" s="256"/>
      <c r="Z252" s="256"/>
      <c r="AA252" s="256"/>
      <c r="AB252" s="256"/>
      <c r="AC252" s="256"/>
      <c r="AD252" s="256"/>
    </row>
    <row r="253" spans="1:30">
      <c r="B253" s="66"/>
      <c r="C253" s="321" t="s">
        <v>154</v>
      </c>
      <c r="D253" s="322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299"/>
      <c r="X253" s="299"/>
      <c r="Y253" s="299"/>
      <c r="Z253" s="299"/>
      <c r="AA253" s="299"/>
      <c r="AB253" s="299"/>
      <c r="AC253" s="299"/>
      <c r="AD253" s="299"/>
    </row>
    <row r="254" spans="1:30">
      <c r="B254" s="66"/>
      <c r="C254" s="321" t="s">
        <v>155</v>
      </c>
      <c r="D254" s="322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299"/>
      <c r="X254" s="299"/>
      <c r="Y254" s="299"/>
      <c r="Z254" s="299"/>
      <c r="AA254" s="299"/>
      <c r="AB254" s="299"/>
      <c r="AC254" s="299"/>
      <c r="AD254" s="299"/>
    </row>
    <row r="255" spans="1:30">
      <c r="B255" s="66"/>
      <c r="C255" s="317" t="s">
        <v>156</v>
      </c>
      <c r="D255" s="318"/>
      <c r="E255" s="256"/>
      <c r="F255" s="256"/>
      <c r="G255" s="256"/>
      <c r="H255" s="256"/>
      <c r="I255" s="256"/>
      <c r="J255" s="256"/>
      <c r="K255" s="256"/>
      <c r="L255" s="256"/>
      <c r="M255" s="256"/>
      <c r="N255" s="256"/>
      <c r="O255" s="256"/>
      <c r="P255" s="256"/>
      <c r="Q255" s="256"/>
      <c r="R255" s="256"/>
      <c r="S255" s="256"/>
      <c r="T255" s="256"/>
      <c r="U255" s="256"/>
      <c r="V255" s="256"/>
      <c r="W255" s="257"/>
      <c r="X255" s="257"/>
      <c r="Y255" s="257"/>
      <c r="Z255" s="257"/>
      <c r="AA255" s="257"/>
      <c r="AB255" s="257"/>
      <c r="AC255" s="257"/>
      <c r="AD255" s="257"/>
    </row>
    <row r="256" spans="1:30">
      <c r="B256" s="66"/>
      <c r="C256" s="321" t="s">
        <v>157</v>
      </c>
      <c r="D256" s="322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299"/>
      <c r="X256" s="299"/>
      <c r="Y256" s="299"/>
      <c r="Z256" s="299"/>
      <c r="AA256" s="299"/>
      <c r="AB256" s="299"/>
      <c r="AC256" s="299"/>
      <c r="AD256" s="299"/>
    </row>
    <row r="257" spans="1:30">
      <c r="B257" s="66"/>
      <c r="C257" s="321" t="s">
        <v>158</v>
      </c>
      <c r="D257" s="322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299"/>
      <c r="X257" s="299"/>
      <c r="Y257" s="299"/>
      <c r="Z257" s="299"/>
      <c r="AA257" s="299"/>
      <c r="AB257" s="299"/>
      <c r="AC257" s="299"/>
      <c r="AD257" s="299"/>
    </row>
    <row r="258" spans="1:30">
      <c r="B258" s="66"/>
      <c r="C258" s="317" t="s">
        <v>159</v>
      </c>
      <c r="D258" s="318"/>
      <c r="E258" s="256"/>
      <c r="F258" s="256"/>
      <c r="G258" s="256"/>
      <c r="H258" s="256"/>
      <c r="I258" s="256"/>
      <c r="J258" s="256"/>
      <c r="K258" s="256"/>
      <c r="L258" s="256"/>
      <c r="M258" s="256"/>
      <c r="N258" s="256"/>
      <c r="O258" s="256"/>
      <c r="P258" s="256"/>
      <c r="Q258" s="256"/>
      <c r="R258" s="256"/>
      <c r="S258" s="256"/>
      <c r="T258" s="256"/>
      <c r="U258" s="256"/>
      <c r="V258" s="256"/>
      <c r="W258" s="257"/>
      <c r="X258" s="257"/>
      <c r="Y258" s="257"/>
      <c r="Z258" s="257"/>
      <c r="AA258" s="257"/>
      <c r="AB258" s="257"/>
      <c r="AC258" s="257"/>
      <c r="AD258" s="257"/>
    </row>
    <row r="259" spans="1:30" ht="13.5" customHeight="1">
      <c r="B259" s="66"/>
      <c r="C259" s="321" t="s">
        <v>160</v>
      </c>
      <c r="D259" s="322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299"/>
      <c r="X259" s="299"/>
      <c r="Y259" s="299"/>
      <c r="Z259" s="299"/>
      <c r="AA259" s="299"/>
      <c r="AB259" s="299"/>
      <c r="AC259" s="299"/>
      <c r="AD259" s="299"/>
    </row>
    <row r="260" spans="1:30" ht="12.75" customHeight="1">
      <c r="B260" s="66"/>
      <c r="C260" s="321" t="s">
        <v>161</v>
      </c>
      <c r="D260" s="322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299"/>
      <c r="X260" s="299"/>
      <c r="Y260" s="299"/>
      <c r="Z260" s="299"/>
      <c r="AA260" s="299"/>
      <c r="AB260" s="299"/>
      <c r="AC260" s="299"/>
      <c r="AD260" s="299"/>
    </row>
    <row r="261" spans="1:30" s="131" customFormat="1">
      <c r="A261" s="3"/>
      <c r="B261" s="66"/>
      <c r="C261" s="321" t="s">
        <v>162</v>
      </c>
      <c r="D261" s="322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299"/>
      <c r="X261" s="299"/>
      <c r="Y261" s="299"/>
      <c r="Z261" s="299"/>
      <c r="AA261" s="299"/>
      <c r="AB261" s="299"/>
      <c r="AC261" s="299"/>
      <c r="AD261" s="299"/>
    </row>
    <row r="262" spans="1:30">
      <c r="B262" s="66"/>
      <c r="C262" s="321" t="s">
        <v>163</v>
      </c>
      <c r="D262" s="322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299"/>
      <c r="X262" s="299"/>
      <c r="Y262" s="299"/>
      <c r="Z262" s="299"/>
      <c r="AA262" s="299"/>
      <c r="AB262" s="299"/>
      <c r="AC262" s="299"/>
      <c r="AD262" s="299"/>
    </row>
    <row r="263" spans="1:30">
      <c r="B263" s="66"/>
      <c r="C263" s="324" t="s">
        <v>164</v>
      </c>
      <c r="D263" s="318"/>
      <c r="E263" s="256"/>
      <c r="F263" s="256"/>
      <c r="G263" s="256"/>
      <c r="H263" s="256"/>
      <c r="I263" s="256"/>
      <c r="J263" s="256"/>
      <c r="K263" s="256"/>
      <c r="L263" s="256"/>
      <c r="M263" s="256"/>
      <c r="N263" s="256"/>
      <c r="O263" s="256"/>
      <c r="P263" s="256"/>
      <c r="Q263" s="256"/>
      <c r="R263" s="256"/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256"/>
    </row>
    <row r="264" spans="1:30">
      <c r="B264" s="66"/>
      <c r="C264" s="321" t="s">
        <v>165</v>
      </c>
      <c r="D264" s="322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299"/>
      <c r="X264" s="299"/>
      <c r="Y264" s="299"/>
      <c r="Z264" s="299"/>
      <c r="AA264" s="299"/>
      <c r="AB264" s="299"/>
      <c r="AC264" s="299"/>
      <c r="AD264" s="299"/>
    </row>
    <row r="265" spans="1:30">
      <c r="B265" s="66"/>
      <c r="C265" s="321" t="s">
        <v>166</v>
      </c>
      <c r="D265" s="322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299"/>
      <c r="X265" s="299"/>
      <c r="Y265" s="299"/>
      <c r="Z265" s="299"/>
      <c r="AA265" s="299"/>
      <c r="AB265" s="299"/>
      <c r="AC265" s="299"/>
      <c r="AD265" s="299"/>
    </row>
    <row r="266" spans="1:30">
      <c r="B266" s="66"/>
      <c r="C266" s="321" t="s">
        <v>167</v>
      </c>
      <c r="D266" s="322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299"/>
      <c r="X266" s="299"/>
      <c r="Y266" s="299"/>
      <c r="Z266" s="299"/>
      <c r="AA266" s="299"/>
      <c r="AB266" s="299"/>
      <c r="AC266" s="299"/>
      <c r="AD266" s="299"/>
    </row>
    <row r="267" spans="1:30">
      <c r="B267" s="66"/>
      <c r="C267" s="321" t="s">
        <v>168</v>
      </c>
      <c r="D267" s="322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299"/>
      <c r="X267" s="299"/>
      <c r="Y267" s="299"/>
      <c r="Z267" s="299"/>
      <c r="AA267" s="299"/>
      <c r="AB267" s="299"/>
      <c r="AC267" s="299"/>
      <c r="AD267" s="299"/>
    </row>
    <row r="268" spans="1:30">
      <c r="B268" s="66"/>
      <c r="C268" s="324" t="s">
        <v>169</v>
      </c>
      <c r="D268" s="318"/>
      <c r="E268" s="256"/>
      <c r="F268" s="256"/>
      <c r="G268" s="256"/>
      <c r="H268" s="256"/>
      <c r="I268" s="256"/>
      <c r="J268" s="256"/>
      <c r="K268" s="256"/>
      <c r="L268" s="256"/>
      <c r="M268" s="256"/>
      <c r="N268" s="256"/>
      <c r="O268" s="256"/>
      <c r="P268" s="256"/>
      <c r="Q268" s="256"/>
      <c r="R268" s="256"/>
      <c r="S268" s="256"/>
      <c r="T268" s="256"/>
      <c r="U268" s="256"/>
      <c r="V268" s="256"/>
      <c r="W268" s="256"/>
      <c r="X268" s="256"/>
      <c r="Y268" s="256"/>
      <c r="Z268" s="256"/>
      <c r="AA268" s="256"/>
      <c r="AB268" s="256"/>
      <c r="AC268" s="256"/>
      <c r="AD268" s="256"/>
    </row>
    <row r="269" spans="1:30">
      <c r="B269" s="66"/>
      <c r="C269" s="321" t="s">
        <v>170</v>
      </c>
      <c r="D269" s="322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299"/>
      <c r="X269" s="299"/>
      <c r="Y269" s="299"/>
      <c r="Z269" s="299"/>
      <c r="AA269" s="299"/>
      <c r="AB269" s="299"/>
      <c r="AC269" s="299"/>
      <c r="AD269" s="299"/>
    </row>
    <row r="270" spans="1:30">
      <c r="B270" s="66"/>
      <c r="C270" s="321" t="s">
        <v>171</v>
      </c>
      <c r="D270" s="322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299"/>
      <c r="X270" s="299"/>
      <c r="Y270" s="299"/>
      <c r="Z270" s="299"/>
      <c r="AA270" s="299"/>
      <c r="AB270" s="299"/>
      <c r="AC270" s="299"/>
      <c r="AD270" s="299"/>
    </row>
    <row r="271" spans="1:30" ht="12" customHeight="1">
      <c r="B271" s="66"/>
      <c r="C271" s="321" t="s">
        <v>172</v>
      </c>
      <c r="D271" s="322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299"/>
      <c r="X271" s="299"/>
      <c r="Y271" s="299"/>
      <c r="Z271" s="299"/>
      <c r="AA271" s="299"/>
      <c r="AB271" s="299"/>
      <c r="AC271" s="299"/>
      <c r="AD271" s="299"/>
    </row>
    <row r="272" spans="1:30" ht="14.25" customHeight="1">
      <c r="B272" s="66"/>
      <c r="C272" s="324" t="s">
        <v>173</v>
      </c>
      <c r="D272" s="318"/>
      <c r="E272" s="256"/>
      <c r="F272" s="256"/>
      <c r="G272" s="256"/>
      <c r="H272" s="256"/>
      <c r="I272" s="256"/>
      <c r="J272" s="256"/>
      <c r="K272" s="256"/>
      <c r="L272" s="256"/>
      <c r="M272" s="256"/>
      <c r="N272" s="256"/>
      <c r="O272" s="256"/>
      <c r="P272" s="256"/>
      <c r="Q272" s="256"/>
      <c r="R272" s="256"/>
      <c r="S272" s="256"/>
      <c r="T272" s="256"/>
      <c r="U272" s="256"/>
      <c r="V272" s="256"/>
      <c r="W272" s="256"/>
      <c r="X272" s="256"/>
      <c r="Y272" s="256"/>
      <c r="Z272" s="256"/>
      <c r="AA272" s="256"/>
      <c r="AB272" s="256"/>
      <c r="AC272" s="256"/>
      <c r="AD272" s="256"/>
    </row>
    <row r="273" spans="1:30" s="131" customFormat="1">
      <c r="A273" s="3"/>
      <c r="B273" s="66"/>
      <c r="C273" s="321" t="s">
        <v>174</v>
      </c>
      <c r="D273" s="322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299"/>
      <c r="X273" s="299"/>
      <c r="Y273" s="299"/>
      <c r="Z273" s="299"/>
      <c r="AA273" s="299"/>
      <c r="AB273" s="299"/>
      <c r="AC273" s="299"/>
      <c r="AD273" s="299"/>
    </row>
    <row r="274" spans="1:30">
      <c r="B274" s="66"/>
      <c r="C274" s="321" t="s">
        <v>175</v>
      </c>
      <c r="D274" s="322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299"/>
      <c r="X274" s="299"/>
      <c r="Y274" s="299"/>
      <c r="Z274" s="299"/>
      <c r="AA274" s="299"/>
      <c r="AB274" s="299"/>
      <c r="AC274" s="299"/>
      <c r="AD274" s="299"/>
    </row>
    <row r="275" spans="1:30">
      <c r="B275" s="66"/>
      <c r="C275" s="317" t="s">
        <v>176</v>
      </c>
      <c r="D275" s="318"/>
      <c r="E275" s="256"/>
      <c r="F275" s="256"/>
      <c r="G275" s="256"/>
      <c r="H275" s="256"/>
      <c r="I275" s="256"/>
      <c r="J275" s="256"/>
      <c r="K275" s="256"/>
      <c r="L275" s="256"/>
      <c r="M275" s="256"/>
      <c r="N275" s="256"/>
      <c r="O275" s="256"/>
      <c r="P275" s="256"/>
      <c r="Q275" s="256"/>
      <c r="R275" s="256"/>
      <c r="S275" s="256"/>
      <c r="T275" s="256"/>
      <c r="U275" s="256"/>
      <c r="V275" s="256"/>
      <c r="W275" s="257"/>
      <c r="X275" s="257"/>
      <c r="Y275" s="257"/>
      <c r="Z275" s="257"/>
      <c r="AA275" s="257"/>
      <c r="AB275" s="257"/>
      <c r="AC275" s="257"/>
      <c r="AD275" s="257"/>
    </row>
    <row r="276" spans="1:30">
      <c r="B276" s="66"/>
      <c r="C276" s="321" t="s">
        <v>177</v>
      </c>
      <c r="D276" s="322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299"/>
      <c r="X276" s="299"/>
      <c r="Y276" s="299"/>
      <c r="Z276" s="299"/>
      <c r="AA276" s="299"/>
      <c r="AB276" s="299"/>
      <c r="AC276" s="299"/>
      <c r="AD276" s="299"/>
    </row>
    <row r="277" spans="1:30">
      <c r="B277" s="66"/>
      <c r="C277" s="321" t="s">
        <v>178</v>
      </c>
      <c r="D277" s="322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299"/>
      <c r="X277" s="299"/>
      <c r="Y277" s="299"/>
      <c r="Z277" s="299"/>
      <c r="AA277" s="299"/>
      <c r="AB277" s="299"/>
      <c r="AC277" s="299"/>
      <c r="AD277" s="299"/>
    </row>
    <row r="278" spans="1:30">
      <c r="B278" s="66"/>
      <c r="C278" s="317" t="s">
        <v>179</v>
      </c>
      <c r="D278" s="318"/>
      <c r="E278" s="256"/>
      <c r="F278" s="256"/>
      <c r="G278" s="256"/>
      <c r="H278" s="256"/>
      <c r="I278" s="256"/>
      <c r="J278" s="256"/>
      <c r="K278" s="256"/>
      <c r="L278" s="256"/>
      <c r="M278" s="256"/>
      <c r="N278" s="256"/>
      <c r="O278" s="256"/>
      <c r="P278" s="256"/>
      <c r="Q278" s="256"/>
      <c r="R278" s="256"/>
      <c r="S278" s="256"/>
      <c r="T278" s="256"/>
      <c r="U278" s="256"/>
      <c r="V278" s="256"/>
      <c r="W278" s="257"/>
      <c r="X278" s="257"/>
      <c r="Y278" s="257"/>
      <c r="Z278" s="257"/>
      <c r="AA278" s="257"/>
      <c r="AB278" s="257"/>
      <c r="AC278" s="257"/>
      <c r="AD278" s="257"/>
    </row>
    <row r="279" spans="1:30">
      <c r="B279" s="66"/>
      <c r="C279" s="321" t="s">
        <v>180</v>
      </c>
      <c r="D279" s="322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299"/>
      <c r="X279" s="299"/>
      <c r="Y279" s="299"/>
      <c r="Z279" s="299"/>
      <c r="AA279" s="299"/>
      <c r="AB279" s="299"/>
      <c r="AC279" s="299"/>
      <c r="AD279" s="299"/>
    </row>
    <row r="280" spans="1:30">
      <c r="B280" s="66"/>
      <c r="C280" s="321" t="s">
        <v>181</v>
      </c>
      <c r="D280" s="322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299"/>
      <c r="X280" s="299"/>
      <c r="Y280" s="299"/>
      <c r="Z280" s="299"/>
      <c r="AA280" s="299"/>
      <c r="AB280" s="299"/>
      <c r="AC280" s="299"/>
      <c r="AD280" s="299"/>
    </row>
    <row r="281" spans="1:30">
      <c r="B281" s="66"/>
      <c r="C281" s="321" t="s">
        <v>182</v>
      </c>
      <c r="D281" s="322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299"/>
      <c r="X281" s="299"/>
      <c r="Y281" s="299"/>
      <c r="Z281" s="299"/>
      <c r="AA281" s="299"/>
      <c r="AB281" s="299"/>
      <c r="AC281" s="299"/>
      <c r="AD281" s="299"/>
    </row>
    <row r="282" spans="1:30">
      <c r="B282" s="66"/>
      <c r="C282" s="321" t="s">
        <v>183</v>
      </c>
      <c r="D282" s="322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299"/>
      <c r="X282" s="299"/>
      <c r="Y282" s="299"/>
      <c r="Z282" s="299"/>
      <c r="AA282" s="299"/>
      <c r="AB282" s="299"/>
      <c r="AC282" s="299"/>
      <c r="AD282" s="299"/>
    </row>
    <row r="283" spans="1:30">
      <c r="B283" s="66"/>
      <c r="C283" s="317" t="s">
        <v>184</v>
      </c>
      <c r="D283" s="318"/>
      <c r="E283" s="256"/>
      <c r="F283" s="256"/>
      <c r="G283" s="256"/>
      <c r="H283" s="256"/>
      <c r="I283" s="256"/>
      <c r="J283" s="256"/>
      <c r="K283" s="256"/>
      <c r="L283" s="256"/>
      <c r="M283" s="256"/>
      <c r="N283" s="256"/>
      <c r="O283" s="256"/>
      <c r="P283" s="256"/>
      <c r="Q283" s="256"/>
      <c r="R283" s="256"/>
      <c r="S283" s="256"/>
      <c r="T283" s="256"/>
      <c r="U283" s="256"/>
      <c r="V283" s="256"/>
      <c r="W283" s="257"/>
      <c r="X283" s="257"/>
      <c r="Y283" s="257"/>
      <c r="Z283" s="257"/>
      <c r="AA283" s="257"/>
      <c r="AB283" s="257"/>
      <c r="AC283" s="257"/>
      <c r="AD283" s="257"/>
    </row>
    <row r="284" spans="1:30" ht="13.5" hidden="1" customHeight="1" thickBot="1">
      <c r="B284" s="66"/>
      <c r="C284" s="326"/>
      <c r="D284" s="322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6"/>
      <c r="X284" s="116"/>
      <c r="Y284" s="116"/>
      <c r="Z284" s="116"/>
      <c r="AA284" s="116"/>
      <c r="AB284" s="116"/>
      <c r="AC284" s="116"/>
      <c r="AD284" s="116"/>
    </row>
    <row r="285" spans="1:30">
      <c r="B285" s="66"/>
      <c r="C285" s="321" t="s">
        <v>185</v>
      </c>
      <c r="D285" s="322"/>
      <c r="E285" s="327"/>
      <c r="F285" s="327"/>
      <c r="G285" s="327"/>
      <c r="H285" s="327"/>
      <c r="I285" s="327"/>
      <c r="J285" s="327"/>
      <c r="K285" s="327"/>
      <c r="L285" s="327"/>
      <c r="M285" s="327"/>
      <c r="N285" s="327"/>
      <c r="O285" s="327"/>
      <c r="P285" s="327"/>
      <c r="Q285" s="327"/>
      <c r="R285" s="327"/>
      <c r="S285" s="327"/>
      <c r="T285" s="327"/>
      <c r="U285" s="327"/>
      <c r="V285" s="327"/>
      <c r="W285" s="153"/>
      <c r="X285" s="153"/>
      <c r="Y285" s="153"/>
      <c r="Z285" s="153"/>
      <c r="AA285" s="153"/>
      <c r="AB285" s="153"/>
      <c r="AC285" s="153"/>
      <c r="AD285" s="153"/>
    </row>
    <row r="286" spans="1:30">
      <c r="A286"/>
      <c r="B286" s="33" t="s">
        <v>63</v>
      </c>
      <c r="C286" s="328"/>
      <c r="D286" s="329"/>
      <c r="E286" s="251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126"/>
      <c r="X286" s="126"/>
      <c r="Y286" s="126"/>
      <c r="Z286" s="126"/>
      <c r="AA286" s="126"/>
      <c r="AB286" s="126"/>
      <c r="AC286" s="126"/>
      <c r="AD286" s="126"/>
    </row>
    <row r="287" spans="1:30" ht="14.25" customHeight="1">
      <c r="A287"/>
      <c r="B287" s="66"/>
      <c r="C287" s="317" t="s">
        <v>151</v>
      </c>
      <c r="D287" s="318"/>
      <c r="E287" s="319"/>
      <c r="F287" s="319"/>
      <c r="G287" s="319"/>
      <c r="H287" s="319"/>
      <c r="I287" s="319"/>
      <c r="J287" s="319"/>
      <c r="K287" s="319"/>
      <c r="L287" s="319"/>
      <c r="M287" s="319"/>
      <c r="N287" s="319"/>
      <c r="O287" s="319"/>
      <c r="P287" s="319"/>
      <c r="Q287" s="319"/>
      <c r="R287" s="319"/>
      <c r="S287" s="319"/>
      <c r="T287" s="319"/>
      <c r="U287" s="319"/>
      <c r="V287" s="319"/>
      <c r="W287" s="320"/>
      <c r="X287" s="320"/>
      <c r="Y287" s="320"/>
      <c r="Z287" s="320"/>
      <c r="AA287" s="320"/>
      <c r="AB287" s="320"/>
      <c r="AC287" s="320"/>
      <c r="AD287" s="320"/>
    </row>
    <row r="288" spans="1:30" ht="16.5" customHeight="1">
      <c r="A288"/>
      <c r="B288" s="66"/>
      <c r="C288" s="321" t="s">
        <v>152</v>
      </c>
      <c r="D288" s="322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323"/>
      <c r="X288" s="323"/>
      <c r="Y288" s="323"/>
      <c r="Z288" s="323"/>
      <c r="AA288" s="323"/>
      <c r="AB288" s="323"/>
      <c r="AC288" s="323"/>
      <c r="AD288" s="323"/>
    </row>
    <row r="289" spans="1:30" ht="12.75" customHeight="1">
      <c r="A289"/>
      <c r="B289" s="66"/>
      <c r="C289" s="317" t="s">
        <v>153</v>
      </c>
      <c r="D289" s="318"/>
      <c r="E289" s="256"/>
      <c r="F289" s="256"/>
      <c r="G289" s="256"/>
      <c r="H289" s="256"/>
      <c r="I289" s="256"/>
      <c r="J289" s="256"/>
      <c r="K289" s="256"/>
      <c r="L289" s="256"/>
      <c r="M289" s="256"/>
      <c r="N289" s="256"/>
      <c r="O289" s="256"/>
      <c r="P289" s="256"/>
      <c r="Q289" s="256"/>
      <c r="R289" s="256"/>
      <c r="S289" s="256"/>
      <c r="T289" s="256"/>
      <c r="U289" s="256"/>
      <c r="V289" s="256"/>
      <c r="W289" s="256"/>
      <c r="X289" s="256"/>
      <c r="Y289" s="256"/>
      <c r="Z289" s="256"/>
      <c r="AA289" s="256"/>
      <c r="AB289" s="256"/>
      <c r="AC289" s="256"/>
      <c r="AD289" s="256"/>
    </row>
    <row r="290" spans="1:30">
      <c r="B290" s="66"/>
      <c r="C290" s="321" t="s">
        <v>154</v>
      </c>
      <c r="D290" s="322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299"/>
      <c r="X290" s="299"/>
      <c r="Y290" s="299"/>
      <c r="Z290" s="299"/>
      <c r="AA290" s="299"/>
      <c r="AB290" s="299"/>
      <c r="AC290" s="299"/>
      <c r="AD290" s="299"/>
    </row>
    <row r="291" spans="1:30" ht="11.25" customHeight="1">
      <c r="A291"/>
      <c r="B291" s="66"/>
      <c r="C291" s="321" t="s">
        <v>155</v>
      </c>
      <c r="D291" s="322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299"/>
      <c r="X291" s="299"/>
      <c r="Y291" s="299"/>
      <c r="Z291" s="299"/>
      <c r="AA291" s="299"/>
      <c r="AB291" s="299"/>
      <c r="AC291" s="299"/>
      <c r="AD291" s="299"/>
    </row>
    <row r="292" spans="1:30" ht="11.25" customHeight="1">
      <c r="A292"/>
      <c r="B292" s="66"/>
      <c r="C292" s="317" t="s">
        <v>156</v>
      </c>
      <c r="D292" s="318"/>
      <c r="E292" s="256"/>
      <c r="F292" s="256"/>
      <c r="G292" s="256"/>
      <c r="H292" s="256"/>
      <c r="I292" s="256"/>
      <c r="J292" s="433"/>
      <c r="O292" s="433"/>
      <c r="S292" s="433"/>
      <c r="X292" s="433"/>
      <c r="Y292" s="433"/>
      <c r="Z292" s="433"/>
      <c r="AA292" s="433"/>
      <c r="AB292" s="433"/>
      <c r="AC292" s="433"/>
      <c r="AD292" s="433"/>
    </row>
    <row r="293" spans="1:30" ht="13.7" customHeight="1">
      <c r="A293"/>
      <c r="B293" s="66"/>
      <c r="C293" s="321" t="s">
        <v>157</v>
      </c>
      <c r="D293" s="322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299"/>
      <c r="X293" s="299"/>
      <c r="Y293" s="299"/>
      <c r="Z293" s="299"/>
      <c r="AA293" s="299"/>
      <c r="AB293" s="299"/>
      <c r="AC293" s="299"/>
      <c r="AD293" s="299"/>
    </row>
    <row r="294" spans="1:30" ht="13.7" customHeight="1">
      <c r="A294"/>
      <c r="B294" s="66"/>
      <c r="C294" s="321" t="s">
        <v>158</v>
      </c>
      <c r="D294" s="322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299"/>
      <c r="X294" s="299"/>
      <c r="Y294" s="299"/>
      <c r="Z294" s="299"/>
      <c r="AA294" s="299"/>
      <c r="AB294" s="299"/>
      <c r="AC294" s="299"/>
      <c r="AD294" s="299"/>
    </row>
    <row r="295" spans="1:30" ht="13.7" customHeight="1">
      <c r="A295"/>
      <c r="B295" s="66"/>
      <c r="C295" s="317" t="s">
        <v>159</v>
      </c>
      <c r="D295" s="318"/>
      <c r="E295" s="256"/>
      <c r="F295" s="256"/>
      <c r="G295" s="256"/>
      <c r="H295" s="256"/>
      <c r="I295" s="256"/>
      <c r="J295" s="434"/>
      <c r="O295" s="434"/>
      <c r="S295" s="434"/>
      <c r="X295" s="434"/>
      <c r="Y295" s="434"/>
      <c r="Z295" s="434"/>
      <c r="AA295" s="434"/>
      <c r="AB295" s="434"/>
      <c r="AC295" s="434"/>
      <c r="AD295" s="434"/>
    </row>
    <row r="296" spans="1:30" ht="13.7" customHeight="1">
      <c r="A296"/>
      <c r="B296" s="66"/>
      <c r="C296" s="321" t="s">
        <v>160</v>
      </c>
      <c r="D296" s="322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299"/>
      <c r="X296" s="299"/>
      <c r="Y296" s="299"/>
      <c r="Z296" s="299"/>
      <c r="AA296" s="299"/>
      <c r="AB296" s="299"/>
      <c r="AC296" s="299"/>
      <c r="AD296" s="299"/>
    </row>
    <row r="297" spans="1:30" ht="13.7" customHeight="1">
      <c r="A297"/>
      <c r="B297" s="66"/>
      <c r="C297" s="321" t="s">
        <v>161</v>
      </c>
      <c r="D297" s="322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299"/>
      <c r="X297" s="299"/>
      <c r="Y297" s="299"/>
      <c r="Z297" s="299"/>
      <c r="AA297" s="299"/>
      <c r="AB297" s="299"/>
      <c r="AC297" s="299"/>
      <c r="AD297" s="299"/>
    </row>
    <row r="298" spans="1:30" ht="13.7" customHeight="1">
      <c r="A298"/>
      <c r="B298" s="66"/>
      <c r="C298" s="321" t="s">
        <v>162</v>
      </c>
      <c r="D298" s="322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299"/>
      <c r="X298" s="299"/>
      <c r="Y298" s="299"/>
      <c r="Z298" s="299"/>
      <c r="AA298" s="299"/>
      <c r="AB298" s="299"/>
      <c r="AC298" s="299"/>
      <c r="AD298" s="299"/>
    </row>
    <row r="299" spans="1:30" ht="15">
      <c r="B299" s="66"/>
      <c r="C299" s="321" t="s">
        <v>163</v>
      </c>
      <c r="D299" s="322"/>
      <c r="E299" s="120"/>
      <c r="F299" s="120"/>
      <c r="G299" s="120"/>
      <c r="H299" s="120"/>
      <c r="I299" s="120"/>
      <c r="J299" s="435"/>
      <c r="O299" s="435"/>
      <c r="S299" s="435"/>
      <c r="X299" s="435"/>
      <c r="Y299" s="435"/>
      <c r="Z299" s="435"/>
      <c r="AA299" s="435"/>
      <c r="AB299" s="435"/>
      <c r="AC299" s="435"/>
      <c r="AD299" s="435"/>
    </row>
    <row r="300" spans="1:30" ht="15">
      <c r="B300" s="66"/>
      <c r="C300" s="324" t="s">
        <v>164</v>
      </c>
      <c r="D300" s="318"/>
      <c r="E300" s="256"/>
      <c r="F300" s="256"/>
      <c r="G300" s="256"/>
      <c r="H300" s="256"/>
      <c r="I300" s="256"/>
      <c r="J300" s="437"/>
      <c r="O300" s="437"/>
      <c r="S300" s="437"/>
      <c r="X300" s="437"/>
      <c r="Y300" s="437"/>
      <c r="Z300" s="437"/>
      <c r="AA300" s="437"/>
      <c r="AB300" s="437"/>
      <c r="AC300" s="437"/>
      <c r="AD300" s="437"/>
    </row>
    <row r="301" spans="1:30">
      <c r="B301" s="66"/>
      <c r="C301" s="321" t="s">
        <v>165</v>
      </c>
      <c r="D301" s="322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299"/>
      <c r="X301" s="299"/>
      <c r="Y301" s="299"/>
      <c r="Z301" s="299"/>
      <c r="AA301" s="299"/>
      <c r="AB301" s="299"/>
      <c r="AC301" s="299"/>
      <c r="AD301" s="299"/>
    </row>
    <row r="302" spans="1:30">
      <c r="B302" s="66"/>
      <c r="C302" s="321" t="s">
        <v>166</v>
      </c>
      <c r="D302" s="322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299"/>
      <c r="X302" s="299"/>
      <c r="Y302" s="299"/>
      <c r="Z302" s="299"/>
      <c r="AA302" s="299"/>
      <c r="AB302" s="299"/>
      <c r="AC302" s="299"/>
      <c r="AD302" s="299"/>
    </row>
    <row r="303" spans="1:30">
      <c r="B303" s="66"/>
      <c r="C303" s="321" t="s">
        <v>167</v>
      </c>
      <c r="D303" s="322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299"/>
      <c r="X303" s="299"/>
      <c r="Y303" s="299"/>
      <c r="Z303" s="299"/>
      <c r="AA303" s="299"/>
      <c r="AB303" s="299"/>
      <c r="AC303" s="299"/>
      <c r="AD303" s="299"/>
    </row>
    <row r="304" spans="1:30">
      <c r="B304" s="66"/>
      <c r="C304" s="321" t="s">
        <v>168</v>
      </c>
      <c r="D304" s="322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299"/>
      <c r="X304" s="299"/>
      <c r="Y304" s="299"/>
      <c r="Z304" s="299"/>
      <c r="AA304" s="299"/>
      <c r="AB304" s="299"/>
      <c r="AC304" s="299"/>
      <c r="AD304" s="299"/>
    </row>
    <row r="305" spans="2:30" ht="15">
      <c r="B305" s="66"/>
      <c r="C305" s="324" t="s">
        <v>169</v>
      </c>
      <c r="D305" s="318"/>
      <c r="E305" s="256"/>
      <c r="F305" s="256"/>
      <c r="G305" s="256"/>
      <c r="H305" s="256"/>
      <c r="I305" s="256"/>
      <c r="J305" s="439"/>
      <c r="O305" s="439"/>
      <c r="S305" s="439"/>
      <c r="X305" s="439"/>
      <c r="Y305" s="439"/>
      <c r="Z305" s="439"/>
      <c r="AA305" s="439"/>
      <c r="AB305" s="439"/>
      <c r="AC305" s="439"/>
      <c r="AD305" s="439"/>
    </row>
    <row r="306" spans="2:30">
      <c r="B306" s="66"/>
      <c r="C306" s="321" t="s">
        <v>170</v>
      </c>
      <c r="D306" s="322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299"/>
      <c r="X306" s="299"/>
      <c r="Y306" s="299"/>
      <c r="Z306" s="299"/>
      <c r="AA306" s="299"/>
      <c r="AB306" s="299"/>
      <c r="AC306" s="299"/>
      <c r="AD306" s="299"/>
    </row>
    <row r="307" spans="2:30">
      <c r="B307" s="66"/>
      <c r="C307" s="321" t="s">
        <v>171</v>
      </c>
      <c r="D307" s="322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299"/>
      <c r="X307" s="299"/>
      <c r="Y307" s="299"/>
      <c r="Z307" s="299"/>
      <c r="AA307" s="299"/>
      <c r="AB307" s="299"/>
      <c r="AC307" s="299"/>
      <c r="AD307" s="299"/>
    </row>
    <row r="308" spans="2:30">
      <c r="B308" s="66"/>
      <c r="C308" s="321" t="s">
        <v>172</v>
      </c>
      <c r="D308" s="322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299"/>
      <c r="X308" s="299"/>
      <c r="Y308" s="299"/>
      <c r="Z308" s="299"/>
      <c r="AA308" s="299"/>
      <c r="AB308" s="299"/>
      <c r="AC308" s="299"/>
      <c r="AD308" s="299"/>
    </row>
    <row r="309" spans="2:30" ht="15">
      <c r="B309" s="66"/>
      <c r="C309" s="324" t="s">
        <v>173</v>
      </c>
      <c r="D309" s="318"/>
      <c r="E309" s="256"/>
      <c r="F309" s="256"/>
      <c r="G309" s="256"/>
      <c r="H309" s="256"/>
      <c r="I309" s="256"/>
      <c r="J309" s="438"/>
      <c r="O309" s="438"/>
      <c r="S309" s="438"/>
      <c r="X309" s="438"/>
      <c r="Y309" s="438"/>
      <c r="Z309" s="438"/>
      <c r="AA309" s="438"/>
      <c r="AB309" s="438"/>
      <c r="AC309" s="438"/>
      <c r="AD309" s="438"/>
    </row>
    <row r="310" spans="2:30">
      <c r="B310" s="66"/>
      <c r="C310" s="321" t="s">
        <v>174</v>
      </c>
      <c r="D310" s="322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299"/>
      <c r="X310" s="299"/>
      <c r="Y310" s="299"/>
      <c r="Z310" s="299"/>
      <c r="AA310" s="299"/>
      <c r="AB310" s="299"/>
      <c r="AC310" s="299"/>
      <c r="AD310" s="299"/>
    </row>
    <row r="311" spans="2:30">
      <c r="B311" s="66"/>
      <c r="C311" s="321" t="s">
        <v>175</v>
      </c>
      <c r="D311" s="322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299"/>
      <c r="X311" s="299"/>
      <c r="Y311" s="299"/>
      <c r="Z311" s="299"/>
      <c r="AA311" s="299"/>
      <c r="AB311" s="299"/>
      <c r="AC311" s="299"/>
      <c r="AD311" s="299"/>
    </row>
    <row r="312" spans="2:30" ht="15">
      <c r="B312" s="66"/>
      <c r="C312" s="429" t="s">
        <v>198</v>
      </c>
      <c r="D312" s="318"/>
      <c r="E312" s="256"/>
      <c r="F312" s="256"/>
      <c r="G312" s="256"/>
      <c r="H312" s="256"/>
      <c r="I312" s="256"/>
      <c r="J312" s="436"/>
      <c r="O312" s="436"/>
      <c r="S312" s="436"/>
      <c r="X312" s="436"/>
      <c r="Y312" s="436"/>
      <c r="Z312" s="436"/>
      <c r="AA312" s="436"/>
      <c r="AB312" s="436"/>
      <c r="AC312" s="436"/>
      <c r="AD312" s="436"/>
    </row>
    <row r="313" spans="2:30">
      <c r="B313" s="66"/>
      <c r="C313" s="321" t="s">
        <v>177</v>
      </c>
      <c r="D313" s="322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299"/>
      <c r="X313" s="299"/>
      <c r="Y313" s="299"/>
      <c r="Z313" s="299"/>
      <c r="AA313" s="299"/>
      <c r="AB313" s="299"/>
      <c r="AC313" s="299"/>
      <c r="AD313" s="299"/>
    </row>
    <row r="314" spans="2:30">
      <c r="B314" s="66"/>
      <c r="C314" s="321" t="s">
        <v>178</v>
      </c>
      <c r="D314" s="322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299"/>
      <c r="X314" s="299"/>
      <c r="Y314" s="299"/>
      <c r="Z314" s="299"/>
      <c r="AA314" s="299"/>
      <c r="AB314" s="299"/>
      <c r="AC314" s="299"/>
      <c r="AD314" s="299"/>
    </row>
    <row r="315" spans="2:30">
      <c r="B315" s="66"/>
      <c r="C315" s="429" t="s">
        <v>179</v>
      </c>
      <c r="D315" s="318"/>
      <c r="E315" s="256"/>
      <c r="F315" s="256"/>
      <c r="G315" s="256"/>
      <c r="H315" s="256"/>
      <c r="I315" s="256"/>
      <c r="J315" s="256"/>
      <c r="K315" s="256"/>
      <c r="L315" s="256"/>
      <c r="M315" s="256"/>
      <c r="N315" s="256"/>
      <c r="O315" s="256"/>
      <c r="P315" s="256"/>
      <c r="Q315" s="256"/>
      <c r="R315" s="256"/>
      <c r="S315" s="256"/>
      <c r="T315" s="256"/>
      <c r="U315" s="256"/>
      <c r="V315" s="256"/>
      <c r="W315" s="257"/>
      <c r="X315" s="257"/>
      <c r="Y315" s="257"/>
      <c r="Z315" s="257"/>
      <c r="AA315" s="257"/>
      <c r="AB315" s="257"/>
      <c r="AC315" s="257"/>
      <c r="AD315" s="257"/>
    </row>
    <row r="316" spans="2:30">
      <c r="B316" s="66"/>
      <c r="C316" s="321" t="s">
        <v>180</v>
      </c>
      <c r="D316" s="322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299"/>
      <c r="X316" s="299"/>
      <c r="Y316" s="299"/>
      <c r="Z316" s="299"/>
      <c r="AA316" s="299"/>
      <c r="AB316" s="299"/>
      <c r="AC316" s="299"/>
      <c r="AD316" s="299"/>
    </row>
    <row r="317" spans="2:30">
      <c r="B317" s="66"/>
      <c r="C317" s="321" t="s">
        <v>181</v>
      </c>
      <c r="D317" s="322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299"/>
      <c r="X317" s="299"/>
      <c r="Y317" s="299"/>
      <c r="Z317" s="299"/>
      <c r="AA317" s="299"/>
      <c r="AB317" s="299"/>
      <c r="AC317" s="299"/>
      <c r="AD317" s="299"/>
    </row>
    <row r="318" spans="2:30">
      <c r="B318" s="66"/>
      <c r="C318" s="321" t="s">
        <v>182</v>
      </c>
      <c r="D318" s="322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299"/>
      <c r="X318" s="299"/>
      <c r="Y318" s="299"/>
      <c r="Z318" s="299"/>
      <c r="AA318" s="299"/>
      <c r="AB318" s="299"/>
      <c r="AC318" s="299"/>
      <c r="AD318" s="299"/>
    </row>
    <row r="319" spans="2:30">
      <c r="B319" s="66"/>
      <c r="C319" s="321" t="s">
        <v>183</v>
      </c>
      <c r="D319" s="322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299"/>
      <c r="X319" s="299"/>
      <c r="Y319" s="299"/>
      <c r="Z319" s="299"/>
      <c r="AA319" s="299"/>
      <c r="AB319" s="299"/>
      <c r="AC319" s="299"/>
      <c r="AD319" s="299"/>
    </row>
    <row r="320" spans="2:30">
      <c r="B320" s="66"/>
      <c r="C320" s="317" t="s">
        <v>184</v>
      </c>
      <c r="D320" s="318"/>
      <c r="E320" s="256"/>
      <c r="F320" s="256"/>
      <c r="G320" s="256"/>
      <c r="H320" s="256"/>
      <c r="I320" s="256"/>
      <c r="J320" s="256"/>
      <c r="K320" s="256"/>
      <c r="L320" s="256"/>
      <c r="M320" s="256"/>
      <c r="N320" s="256"/>
      <c r="O320" s="256"/>
      <c r="P320" s="256"/>
      <c r="Q320" s="256"/>
      <c r="R320" s="256"/>
      <c r="S320" s="256"/>
      <c r="T320" s="256"/>
      <c r="U320" s="256"/>
      <c r="V320" s="256"/>
      <c r="W320" s="257"/>
      <c r="X320" s="257"/>
      <c r="Y320" s="257"/>
      <c r="Z320" s="257"/>
      <c r="AA320" s="257"/>
      <c r="AB320" s="257"/>
      <c r="AC320" s="257"/>
      <c r="AD320" s="257"/>
    </row>
    <row r="321" spans="2:30">
      <c r="B321" s="66"/>
      <c r="C321" s="321" t="s">
        <v>185</v>
      </c>
      <c r="D321" s="322"/>
      <c r="E321" s="327"/>
      <c r="F321" s="327"/>
      <c r="G321" s="327"/>
      <c r="H321" s="327"/>
      <c r="I321" s="327"/>
      <c r="J321" s="327"/>
      <c r="K321" s="327"/>
      <c r="L321" s="327"/>
      <c r="M321" s="327"/>
      <c r="N321" s="327"/>
      <c r="O321" s="327"/>
      <c r="P321" s="327"/>
      <c r="Q321" s="327"/>
      <c r="R321" s="327"/>
      <c r="S321" s="327"/>
      <c r="T321" s="327"/>
      <c r="U321" s="327"/>
      <c r="V321" s="327"/>
      <c r="W321" s="153"/>
      <c r="X321" s="153"/>
      <c r="Y321" s="153"/>
      <c r="Z321" s="153"/>
      <c r="AA321" s="153"/>
      <c r="AB321" s="153"/>
      <c r="AC321" s="153"/>
      <c r="AD321" s="153"/>
    </row>
    <row r="322" spans="2:30">
      <c r="B322" s="66"/>
      <c r="C322" s="330"/>
      <c r="D322" s="331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7"/>
      <c r="Q322" s="117"/>
      <c r="R322" s="117"/>
      <c r="S322" s="117"/>
      <c r="T322" s="117"/>
      <c r="U322" s="117"/>
      <c r="V322" s="117"/>
      <c r="W322" s="118"/>
      <c r="X322" s="118"/>
      <c r="Y322" s="118"/>
      <c r="Z322" s="118"/>
      <c r="AA322" s="118"/>
      <c r="AB322" s="118"/>
      <c r="AC322" s="118"/>
      <c r="AD322" s="118"/>
    </row>
    <row r="323" spans="2:30">
      <c r="B323" s="33" t="s">
        <v>142</v>
      </c>
      <c r="C323" s="328"/>
      <c r="D323" s="329"/>
      <c r="E323" s="251"/>
      <c r="F323" s="251"/>
      <c r="G323" s="251"/>
      <c r="H323" s="251"/>
      <c r="I323" s="251"/>
      <c r="J323" s="251"/>
      <c r="K323" s="251"/>
      <c r="L323" s="251">
        <f t="shared" ref="L323:O323" si="40">+L286+L249</f>
        <v>0</v>
      </c>
      <c r="M323" s="251"/>
      <c r="N323" s="251"/>
      <c r="O323" s="251">
        <f t="shared" si="40"/>
        <v>0</v>
      </c>
      <c r="P323" s="251">
        <f t="shared" ref="P323:W323" si="41">+P286+P249</f>
        <v>0</v>
      </c>
      <c r="Q323" s="251">
        <f t="shared" si="41"/>
        <v>0</v>
      </c>
      <c r="R323" s="251">
        <f t="shared" si="41"/>
        <v>0</v>
      </c>
      <c r="S323" s="251">
        <f t="shared" si="41"/>
        <v>0</v>
      </c>
      <c r="T323" s="251"/>
      <c r="U323" s="251">
        <f t="shared" si="41"/>
        <v>0</v>
      </c>
      <c r="V323" s="251">
        <f t="shared" si="41"/>
        <v>0</v>
      </c>
      <c r="W323" s="251">
        <f t="shared" si="41"/>
        <v>0</v>
      </c>
      <c r="X323" s="251">
        <f t="shared" ref="X323:Y323" si="42">+X286+X249</f>
        <v>0</v>
      </c>
      <c r="Y323" s="251">
        <f t="shared" si="42"/>
        <v>0</v>
      </c>
      <c r="Z323" s="251">
        <f t="shared" ref="Z323:AD323" si="43">+Z286+Z249</f>
        <v>0</v>
      </c>
      <c r="AA323" s="251">
        <f t="shared" si="43"/>
        <v>0</v>
      </c>
      <c r="AB323" s="251">
        <f t="shared" si="43"/>
        <v>0</v>
      </c>
      <c r="AC323" s="251">
        <f t="shared" si="43"/>
        <v>0</v>
      </c>
      <c r="AD323" s="251">
        <f t="shared" si="43"/>
        <v>0</v>
      </c>
    </row>
    <row r="324" spans="2:30">
      <c r="B324" s="66"/>
      <c r="C324" s="317" t="s">
        <v>151</v>
      </c>
      <c r="D324" s="318"/>
      <c r="E324" s="319"/>
      <c r="F324" s="319"/>
      <c r="G324" s="319"/>
      <c r="H324" s="319"/>
      <c r="I324" s="319"/>
      <c r="J324" s="319"/>
      <c r="K324" s="319"/>
      <c r="L324" s="319"/>
      <c r="M324" s="319"/>
      <c r="N324" s="319"/>
      <c r="O324" s="319"/>
      <c r="P324" s="319"/>
      <c r="Q324" s="319"/>
      <c r="R324" s="319"/>
      <c r="S324" s="319"/>
      <c r="T324" s="319"/>
      <c r="U324" s="319"/>
      <c r="V324" s="319"/>
      <c r="W324" s="320"/>
      <c r="X324" s="320"/>
      <c r="Y324" s="320"/>
      <c r="Z324" s="320"/>
      <c r="AA324" s="320"/>
      <c r="AB324" s="320"/>
      <c r="AC324" s="320"/>
      <c r="AD324" s="320"/>
    </row>
    <row r="325" spans="2:30">
      <c r="B325" s="66"/>
      <c r="C325" s="321" t="s">
        <v>152</v>
      </c>
      <c r="D325" s="318"/>
      <c r="E325" s="255"/>
      <c r="F325" s="255"/>
      <c r="G325" s="255"/>
      <c r="H325" s="255"/>
      <c r="I325" s="255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86"/>
      <c r="X325" s="286"/>
      <c r="Y325" s="286"/>
      <c r="Z325" s="286"/>
      <c r="AA325" s="286"/>
      <c r="AB325" s="286"/>
      <c r="AC325" s="286"/>
      <c r="AD325" s="286"/>
    </row>
    <row r="326" spans="2:30">
      <c r="B326" s="66"/>
      <c r="C326" s="317" t="s">
        <v>153</v>
      </c>
      <c r="D326" s="318"/>
      <c r="E326" s="256"/>
      <c r="F326" s="256"/>
      <c r="G326" s="256"/>
      <c r="H326" s="256"/>
      <c r="I326" s="256"/>
      <c r="J326" s="256"/>
      <c r="K326" s="256"/>
      <c r="L326" s="256">
        <f t="shared" ref="L326:O326" si="44">+L327+L328</f>
        <v>0</v>
      </c>
      <c r="M326" s="256"/>
      <c r="N326" s="256"/>
      <c r="O326" s="256">
        <f t="shared" si="44"/>
        <v>0</v>
      </c>
      <c r="P326" s="256">
        <f t="shared" ref="P326:W326" si="45">+P327+P328</f>
        <v>0</v>
      </c>
      <c r="Q326" s="256">
        <f t="shared" si="45"/>
        <v>0</v>
      </c>
      <c r="R326" s="256">
        <f t="shared" si="45"/>
        <v>0</v>
      </c>
      <c r="S326" s="256">
        <f t="shared" si="45"/>
        <v>0</v>
      </c>
      <c r="T326" s="256"/>
      <c r="U326" s="256">
        <f t="shared" si="45"/>
        <v>0</v>
      </c>
      <c r="V326" s="256">
        <f t="shared" si="45"/>
        <v>0</v>
      </c>
      <c r="W326" s="257">
        <f t="shared" si="45"/>
        <v>0</v>
      </c>
      <c r="X326" s="257">
        <f t="shared" ref="X326:Y326" si="46">+X327+X328</f>
        <v>0</v>
      </c>
      <c r="Y326" s="257">
        <f t="shared" si="46"/>
        <v>0</v>
      </c>
      <c r="Z326" s="257">
        <f t="shared" ref="Z326:AD326" si="47">+Z327+Z328</f>
        <v>0</v>
      </c>
      <c r="AA326" s="257">
        <f t="shared" si="47"/>
        <v>0</v>
      </c>
      <c r="AB326" s="257">
        <f t="shared" si="47"/>
        <v>0</v>
      </c>
      <c r="AC326" s="257">
        <f t="shared" si="47"/>
        <v>0</v>
      </c>
      <c r="AD326" s="257">
        <f t="shared" si="47"/>
        <v>0</v>
      </c>
    </row>
    <row r="327" spans="2:30">
      <c r="B327" s="66"/>
      <c r="C327" s="321" t="s">
        <v>154</v>
      </c>
      <c r="D327" s="318"/>
      <c r="E327" s="256"/>
      <c r="F327" s="256"/>
      <c r="G327" s="256"/>
      <c r="H327" s="256"/>
      <c r="I327" s="256"/>
      <c r="J327" s="256"/>
      <c r="K327" s="256"/>
      <c r="L327" s="256">
        <f t="shared" ref="L327:O328" si="48">+L253+L290</f>
        <v>0</v>
      </c>
      <c r="M327" s="256"/>
      <c r="N327" s="256"/>
      <c r="O327" s="256">
        <f t="shared" si="48"/>
        <v>0</v>
      </c>
      <c r="P327" s="256">
        <f t="shared" ref="P327:W328" si="49">+P253+P290</f>
        <v>0</v>
      </c>
      <c r="Q327" s="256">
        <f t="shared" si="49"/>
        <v>0</v>
      </c>
      <c r="R327" s="256">
        <f t="shared" si="49"/>
        <v>0</v>
      </c>
      <c r="S327" s="256">
        <f t="shared" si="49"/>
        <v>0</v>
      </c>
      <c r="T327" s="256"/>
      <c r="U327" s="256">
        <f t="shared" si="49"/>
        <v>0</v>
      </c>
      <c r="V327" s="256">
        <f t="shared" si="49"/>
        <v>0</v>
      </c>
      <c r="W327" s="257">
        <f t="shared" si="49"/>
        <v>0</v>
      </c>
      <c r="X327" s="257">
        <f t="shared" ref="X327:Y327" si="50">+X253+X290</f>
        <v>0</v>
      </c>
      <c r="Y327" s="257">
        <f t="shared" si="50"/>
        <v>0</v>
      </c>
      <c r="Z327" s="257">
        <f t="shared" ref="Z327:AD327" si="51">+Z253+Z290</f>
        <v>0</v>
      </c>
      <c r="AA327" s="257">
        <f t="shared" si="51"/>
        <v>0</v>
      </c>
      <c r="AB327" s="257">
        <f t="shared" si="51"/>
        <v>0</v>
      </c>
      <c r="AC327" s="257">
        <f t="shared" si="51"/>
        <v>0</v>
      </c>
      <c r="AD327" s="257">
        <f t="shared" si="51"/>
        <v>0</v>
      </c>
    </row>
    <row r="328" spans="2:30">
      <c r="B328" s="66"/>
      <c r="C328" s="321" t="s">
        <v>155</v>
      </c>
      <c r="D328" s="318"/>
      <c r="E328" s="256"/>
      <c r="F328" s="256"/>
      <c r="G328" s="256"/>
      <c r="H328" s="256"/>
      <c r="I328" s="256"/>
      <c r="J328" s="256"/>
      <c r="K328" s="256"/>
      <c r="L328" s="256">
        <f t="shared" si="48"/>
        <v>0</v>
      </c>
      <c r="M328" s="256"/>
      <c r="N328" s="256"/>
      <c r="O328" s="256">
        <f t="shared" si="48"/>
        <v>0</v>
      </c>
      <c r="P328" s="256">
        <f t="shared" si="49"/>
        <v>0</v>
      </c>
      <c r="Q328" s="256">
        <f t="shared" si="49"/>
        <v>0</v>
      </c>
      <c r="R328" s="256">
        <f t="shared" si="49"/>
        <v>0</v>
      </c>
      <c r="S328" s="256">
        <f t="shared" si="49"/>
        <v>0</v>
      </c>
      <c r="T328" s="256"/>
      <c r="U328" s="256">
        <f t="shared" si="49"/>
        <v>0</v>
      </c>
      <c r="V328" s="256">
        <f t="shared" si="49"/>
        <v>0</v>
      </c>
      <c r="W328" s="257">
        <f t="shared" si="49"/>
        <v>0</v>
      </c>
      <c r="X328" s="257">
        <f t="shared" ref="X328:Y328" si="52">+X254+X291</f>
        <v>0</v>
      </c>
      <c r="Y328" s="257">
        <f t="shared" si="52"/>
        <v>0</v>
      </c>
      <c r="Z328" s="257">
        <f t="shared" ref="Z328:AD328" si="53">+Z254+Z291</f>
        <v>0</v>
      </c>
      <c r="AA328" s="257">
        <f t="shared" si="53"/>
        <v>0</v>
      </c>
      <c r="AB328" s="257">
        <f t="shared" si="53"/>
        <v>0</v>
      </c>
      <c r="AC328" s="257">
        <f t="shared" si="53"/>
        <v>0</v>
      </c>
      <c r="AD328" s="257">
        <f t="shared" si="53"/>
        <v>0</v>
      </c>
    </row>
    <row r="329" spans="2:30">
      <c r="B329" s="66"/>
      <c r="C329" s="317" t="s">
        <v>156</v>
      </c>
      <c r="D329" s="318"/>
      <c r="E329" s="256"/>
      <c r="F329" s="256"/>
      <c r="G329" s="256"/>
      <c r="H329" s="256"/>
      <c r="I329" s="256"/>
      <c r="J329" s="256">
        <v>42279.14</v>
      </c>
      <c r="K329" s="256"/>
      <c r="L329" s="256"/>
      <c r="M329" s="256"/>
      <c r="N329" s="256"/>
      <c r="O329" s="256">
        <v>51727.815000000002</v>
      </c>
      <c r="P329" s="256"/>
      <c r="Q329" s="256"/>
      <c r="R329" s="256"/>
      <c r="S329" s="256">
        <v>57027.273165329607</v>
      </c>
      <c r="T329" s="256"/>
      <c r="U329" s="256"/>
      <c r="V329" s="256"/>
      <c r="W329" s="256"/>
      <c r="X329" s="256">
        <v>56753.894</v>
      </c>
      <c r="Y329" s="256">
        <v>59712.940999999999</v>
      </c>
      <c r="Z329" s="256">
        <v>61815.565999999992</v>
      </c>
      <c r="AA329" s="256">
        <v>65043.225999999995</v>
      </c>
      <c r="AB329" s="256">
        <v>67337.694000000003</v>
      </c>
      <c r="AC329" s="256">
        <v>68843.888999999996</v>
      </c>
      <c r="AD329" s="256">
        <v>69965</v>
      </c>
    </row>
    <row r="330" spans="2:30">
      <c r="B330" s="66"/>
      <c r="C330" s="321" t="s">
        <v>157</v>
      </c>
      <c r="D330" s="318"/>
      <c r="E330" s="256"/>
      <c r="F330" s="256"/>
      <c r="G330" s="256"/>
      <c r="H330" s="256"/>
      <c r="I330" s="256"/>
      <c r="J330" s="256"/>
      <c r="K330" s="256"/>
      <c r="L330" s="256"/>
      <c r="M330" s="256"/>
      <c r="N330" s="256"/>
      <c r="O330" s="256"/>
      <c r="P330" s="256"/>
      <c r="Q330" s="256"/>
      <c r="R330" s="256"/>
      <c r="S330" s="256"/>
      <c r="T330" s="256"/>
      <c r="U330" s="256"/>
      <c r="V330" s="256"/>
      <c r="W330" s="256"/>
      <c r="X330" s="256"/>
      <c r="Y330" s="256"/>
      <c r="Z330" s="256"/>
      <c r="AA330" s="256"/>
      <c r="AB330" s="256"/>
      <c r="AC330" s="256"/>
      <c r="AD330" s="256"/>
    </row>
    <row r="331" spans="2:30">
      <c r="B331" s="66"/>
      <c r="C331" s="321" t="s">
        <v>158</v>
      </c>
      <c r="D331" s="318"/>
      <c r="E331" s="256"/>
      <c r="F331" s="256"/>
      <c r="G331" s="256"/>
      <c r="H331" s="256"/>
      <c r="I331" s="256"/>
      <c r="J331" s="256"/>
      <c r="K331" s="256"/>
      <c r="L331" s="256"/>
      <c r="M331" s="256"/>
      <c r="N331" s="256"/>
      <c r="O331" s="256"/>
      <c r="P331" s="256"/>
      <c r="Q331" s="256"/>
      <c r="R331" s="256"/>
      <c r="S331" s="256"/>
      <c r="T331" s="256"/>
      <c r="U331" s="256"/>
      <c r="V331" s="256"/>
      <c r="W331" s="256"/>
      <c r="X331" s="256"/>
      <c r="Y331" s="256"/>
      <c r="Z331" s="256"/>
      <c r="AA331" s="256"/>
      <c r="AB331" s="256"/>
      <c r="AC331" s="256"/>
      <c r="AD331" s="256"/>
    </row>
    <row r="332" spans="2:30">
      <c r="B332" s="66"/>
      <c r="C332" s="317" t="s">
        <v>159</v>
      </c>
      <c r="D332" s="318"/>
      <c r="E332" s="256"/>
      <c r="F332" s="256"/>
      <c r="G332" s="256"/>
      <c r="H332" s="256"/>
      <c r="I332" s="256"/>
      <c r="J332" s="256">
        <v>38788.1</v>
      </c>
      <c r="K332" s="256"/>
      <c r="L332" s="256"/>
      <c r="M332" s="256"/>
      <c r="N332" s="256"/>
      <c r="O332" s="256">
        <v>46632.41</v>
      </c>
      <c r="P332" s="256"/>
      <c r="Q332" s="256"/>
      <c r="R332" s="256"/>
      <c r="S332" s="256">
        <v>62178.424876274505</v>
      </c>
      <c r="T332" s="256"/>
      <c r="U332" s="256"/>
      <c r="V332" s="256"/>
      <c r="W332" s="256"/>
      <c r="X332" s="256">
        <v>81687.709999999992</v>
      </c>
      <c r="Y332" s="256">
        <v>84723.906000000003</v>
      </c>
      <c r="Z332" s="256">
        <v>86884.951000000001</v>
      </c>
      <c r="AA332" s="256">
        <v>86081.315999999977</v>
      </c>
      <c r="AB332" s="256">
        <v>84341.411999999997</v>
      </c>
      <c r="AC332" s="256">
        <v>81015.182000000001</v>
      </c>
      <c r="AD332" s="256">
        <v>79823.896999999997</v>
      </c>
    </row>
    <row r="333" spans="2:30">
      <c r="B333" s="66"/>
      <c r="C333" s="321" t="s">
        <v>160</v>
      </c>
      <c r="D333" s="318"/>
      <c r="E333" s="256"/>
      <c r="F333" s="256"/>
      <c r="G333" s="256"/>
      <c r="H333" s="256"/>
      <c r="I333" s="256"/>
      <c r="J333" s="256"/>
      <c r="K333" s="256"/>
      <c r="L333" s="256"/>
      <c r="M333" s="256"/>
      <c r="N333" s="256"/>
      <c r="O333" s="256"/>
      <c r="P333" s="256"/>
      <c r="Q333" s="256"/>
      <c r="R333" s="256"/>
      <c r="S333" s="256"/>
      <c r="T333" s="256"/>
      <c r="U333" s="256"/>
      <c r="V333" s="256"/>
      <c r="W333" s="256"/>
      <c r="X333" s="256"/>
      <c r="Y333" s="256"/>
      <c r="Z333" s="256"/>
      <c r="AA333" s="256"/>
      <c r="AB333" s="256"/>
      <c r="AC333" s="256"/>
      <c r="AD333" s="256"/>
    </row>
    <row r="334" spans="2:30">
      <c r="B334" s="66"/>
      <c r="C334" s="321" t="s">
        <v>161</v>
      </c>
      <c r="D334" s="318"/>
      <c r="E334" s="256"/>
      <c r="F334" s="256"/>
      <c r="G334" s="256"/>
      <c r="H334" s="256"/>
      <c r="I334" s="256"/>
      <c r="J334" s="256"/>
      <c r="K334" s="256"/>
      <c r="L334" s="256"/>
      <c r="M334" s="256"/>
      <c r="N334" s="256"/>
      <c r="O334" s="256"/>
      <c r="P334" s="256"/>
      <c r="Q334" s="256"/>
      <c r="R334" s="256"/>
      <c r="S334" s="256"/>
      <c r="T334" s="256"/>
      <c r="U334" s="256"/>
      <c r="V334" s="256"/>
      <c r="W334" s="256"/>
      <c r="X334" s="256"/>
      <c r="Y334" s="256"/>
      <c r="Z334" s="256"/>
      <c r="AA334" s="256"/>
      <c r="AB334" s="256"/>
      <c r="AC334" s="256"/>
      <c r="AD334" s="256"/>
    </row>
    <row r="335" spans="2:30">
      <c r="B335" s="66"/>
      <c r="C335" s="321" t="s">
        <v>162</v>
      </c>
      <c r="D335" s="318"/>
      <c r="E335" s="256"/>
      <c r="F335" s="256"/>
      <c r="G335" s="256"/>
      <c r="H335" s="256"/>
      <c r="I335" s="256"/>
      <c r="J335" s="256"/>
      <c r="K335" s="256"/>
      <c r="L335" s="256"/>
      <c r="M335" s="256"/>
      <c r="N335" s="256"/>
      <c r="O335" s="256"/>
      <c r="P335" s="256"/>
      <c r="Q335" s="256"/>
      <c r="R335" s="256"/>
      <c r="S335" s="256"/>
      <c r="T335" s="256"/>
      <c r="U335" s="256"/>
      <c r="V335" s="256"/>
      <c r="W335" s="256"/>
      <c r="X335" s="256"/>
      <c r="Y335" s="256"/>
      <c r="Z335" s="256"/>
      <c r="AA335" s="256"/>
      <c r="AB335" s="256"/>
      <c r="AC335" s="256"/>
      <c r="AD335" s="256"/>
    </row>
    <row r="336" spans="2:30">
      <c r="B336" s="66"/>
      <c r="C336" s="321" t="s">
        <v>163</v>
      </c>
      <c r="D336" s="318"/>
      <c r="E336" s="256"/>
      <c r="F336" s="256"/>
      <c r="G336" s="256"/>
      <c r="H336" s="256"/>
      <c r="I336" s="256"/>
      <c r="J336" s="256">
        <v>5632.53</v>
      </c>
      <c r="K336" s="256"/>
      <c r="L336" s="256"/>
      <c r="M336" s="256"/>
      <c r="N336" s="256"/>
      <c r="O336" s="256">
        <v>10968.32</v>
      </c>
      <c r="P336" s="256"/>
      <c r="Q336" s="256"/>
      <c r="R336" s="256"/>
      <c r="S336" s="256">
        <v>15864.952267641147</v>
      </c>
      <c r="T336" s="256"/>
      <c r="U336" s="256"/>
      <c r="V336" s="256"/>
      <c r="W336" s="256"/>
      <c r="X336" s="256">
        <v>18480.603000000003</v>
      </c>
      <c r="Y336" s="256">
        <v>19020.161</v>
      </c>
      <c r="Z336" s="256">
        <v>19400.595999999998</v>
      </c>
      <c r="AA336" s="256">
        <v>19023.816999999999</v>
      </c>
      <c r="AB336" s="256">
        <v>18769.968000000001</v>
      </c>
      <c r="AC336" s="256">
        <v>18629.190999999999</v>
      </c>
      <c r="AD336" s="256">
        <v>19193.163</v>
      </c>
    </row>
    <row r="337" spans="2:30">
      <c r="B337" s="66"/>
      <c r="C337" s="324" t="s">
        <v>164</v>
      </c>
      <c r="D337" s="318"/>
      <c r="E337" s="256"/>
      <c r="F337" s="256"/>
      <c r="G337" s="256"/>
      <c r="H337" s="256"/>
      <c r="I337" s="256"/>
      <c r="J337" s="256">
        <v>15459.23</v>
      </c>
      <c r="K337" s="256"/>
      <c r="L337" s="256"/>
      <c r="M337" s="256"/>
      <c r="N337" s="256"/>
      <c r="O337" s="256">
        <v>23773.825000000001</v>
      </c>
      <c r="P337" s="256"/>
      <c r="Q337" s="256"/>
      <c r="R337" s="256"/>
      <c r="S337" s="256">
        <v>23906.839051385661</v>
      </c>
      <c r="T337" s="256"/>
      <c r="U337" s="256"/>
      <c r="V337" s="256"/>
      <c r="W337" s="256"/>
      <c r="X337" s="256">
        <v>24663.183000000001</v>
      </c>
      <c r="Y337" s="256">
        <v>25280.609</v>
      </c>
      <c r="Z337" s="256">
        <v>26088.180000000004</v>
      </c>
      <c r="AA337" s="256">
        <v>26759.267</v>
      </c>
      <c r="AB337" s="256">
        <v>27617.247000000003</v>
      </c>
      <c r="AC337" s="256">
        <v>28993.532000000003</v>
      </c>
      <c r="AD337" s="256">
        <v>29738.752</v>
      </c>
    </row>
    <row r="338" spans="2:30">
      <c r="B338" s="66"/>
      <c r="C338" s="321" t="s">
        <v>165</v>
      </c>
      <c r="D338" s="318"/>
      <c r="E338" s="256"/>
      <c r="F338" s="256"/>
      <c r="G338" s="256"/>
      <c r="H338" s="256"/>
      <c r="I338" s="256"/>
      <c r="J338" s="256"/>
      <c r="K338" s="256"/>
      <c r="L338" s="256"/>
      <c r="M338" s="256"/>
      <c r="N338" s="256"/>
      <c r="O338" s="256"/>
      <c r="P338" s="256"/>
      <c r="Q338" s="256"/>
      <c r="R338" s="256"/>
      <c r="S338" s="256"/>
      <c r="T338" s="256"/>
      <c r="U338" s="256"/>
      <c r="V338" s="256"/>
      <c r="W338" s="256"/>
      <c r="X338" s="256"/>
      <c r="Y338" s="256"/>
      <c r="Z338" s="256"/>
      <c r="AA338" s="256"/>
      <c r="AB338" s="256"/>
      <c r="AC338" s="256"/>
      <c r="AD338" s="256"/>
    </row>
    <row r="339" spans="2:30">
      <c r="B339" s="66"/>
      <c r="C339" s="321" t="s">
        <v>166</v>
      </c>
      <c r="D339" s="318"/>
      <c r="E339" s="256"/>
      <c r="F339" s="256"/>
      <c r="G339" s="256"/>
      <c r="H339" s="256"/>
      <c r="I339" s="256"/>
      <c r="J339" s="256"/>
      <c r="K339" s="256"/>
      <c r="L339" s="256"/>
      <c r="M339" s="256"/>
      <c r="N339" s="256"/>
      <c r="O339" s="256"/>
      <c r="P339" s="256"/>
      <c r="Q339" s="256"/>
      <c r="R339" s="256"/>
      <c r="S339" s="256"/>
      <c r="T339" s="256"/>
      <c r="U339" s="256"/>
      <c r="V339" s="256"/>
      <c r="W339" s="256"/>
      <c r="X339" s="256"/>
      <c r="Y339" s="256"/>
      <c r="Z339" s="256"/>
      <c r="AA339" s="256"/>
      <c r="AB339" s="256"/>
      <c r="AC339" s="256"/>
      <c r="AD339" s="256"/>
    </row>
    <row r="340" spans="2:30">
      <c r="B340" s="66"/>
      <c r="C340" s="321" t="s">
        <v>167</v>
      </c>
      <c r="D340" s="318"/>
      <c r="E340" s="256"/>
      <c r="F340" s="256"/>
      <c r="G340" s="256"/>
      <c r="H340" s="256"/>
      <c r="I340" s="256"/>
      <c r="J340" s="256"/>
      <c r="K340" s="256"/>
      <c r="L340" s="256"/>
      <c r="M340" s="256"/>
      <c r="N340" s="256"/>
      <c r="O340" s="256"/>
      <c r="P340" s="256"/>
      <c r="Q340" s="256"/>
      <c r="R340" s="256"/>
      <c r="S340" s="256"/>
      <c r="T340" s="256"/>
      <c r="U340" s="256"/>
      <c r="V340" s="256"/>
      <c r="W340" s="256"/>
      <c r="X340" s="256"/>
      <c r="Y340" s="256"/>
      <c r="Z340" s="256"/>
      <c r="AA340" s="256"/>
      <c r="AB340" s="256"/>
      <c r="AC340" s="256"/>
      <c r="AD340" s="256"/>
    </row>
    <row r="341" spans="2:30">
      <c r="B341" s="66"/>
      <c r="C341" s="321" t="s">
        <v>168</v>
      </c>
      <c r="D341" s="318"/>
      <c r="E341" s="256"/>
      <c r="F341" s="256"/>
      <c r="G341" s="256"/>
      <c r="H341" s="256"/>
      <c r="I341" s="256"/>
      <c r="J341" s="256"/>
      <c r="K341" s="256"/>
      <c r="L341" s="256"/>
      <c r="M341" s="256"/>
      <c r="N341" s="256"/>
      <c r="O341" s="256"/>
      <c r="P341" s="256"/>
      <c r="Q341" s="256"/>
      <c r="R341" s="256"/>
      <c r="S341" s="256"/>
      <c r="T341" s="256"/>
      <c r="U341" s="256"/>
      <c r="V341" s="256"/>
      <c r="W341" s="256"/>
      <c r="X341" s="256"/>
      <c r="Y341" s="256"/>
      <c r="Z341" s="256"/>
      <c r="AA341" s="256"/>
      <c r="AB341" s="256"/>
      <c r="AC341" s="256"/>
      <c r="AD341" s="256"/>
    </row>
    <row r="342" spans="2:30">
      <c r="B342" s="66"/>
      <c r="C342" s="324" t="s">
        <v>169</v>
      </c>
      <c r="D342" s="318"/>
      <c r="E342" s="256"/>
      <c r="F342" s="256"/>
      <c r="G342" s="256"/>
      <c r="H342" s="256"/>
      <c r="I342" s="256"/>
      <c r="J342" s="256">
        <v>12903.949999999999</v>
      </c>
      <c r="K342" s="256"/>
      <c r="L342" s="256"/>
      <c r="M342" s="256"/>
      <c r="N342" s="256"/>
      <c r="O342" s="256">
        <v>24946.67</v>
      </c>
      <c r="P342" s="256"/>
      <c r="Q342" s="256"/>
      <c r="R342" s="256"/>
      <c r="S342" s="256">
        <v>31149.257569767309</v>
      </c>
      <c r="T342" s="256"/>
      <c r="U342" s="256"/>
      <c r="V342" s="256"/>
      <c r="W342" s="256"/>
      <c r="X342" s="256">
        <v>37560.964999999997</v>
      </c>
      <c r="Y342" s="256">
        <v>37848.720999999998</v>
      </c>
      <c r="Z342" s="256">
        <v>38269.657999999996</v>
      </c>
      <c r="AA342" s="256">
        <v>38763.161999999997</v>
      </c>
      <c r="AB342" s="256">
        <v>38909.349000000002</v>
      </c>
      <c r="AC342" s="256">
        <v>39678.257999999994</v>
      </c>
      <c r="AD342" s="256">
        <v>40616.312999999995</v>
      </c>
    </row>
    <row r="343" spans="2:30">
      <c r="B343" s="66"/>
      <c r="C343" s="321" t="s">
        <v>170</v>
      </c>
      <c r="D343" s="318"/>
      <c r="E343" s="256"/>
      <c r="F343" s="256"/>
      <c r="G343" s="256"/>
      <c r="H343" s="256"/>
      <c r="I343" s="256"/>
      <c r="J343" s="256"/>
      <c r="K343" s="256"/>
      <c r="L343" s="256"/>
      <c r="M343" s="256"/>
      <c r="N343" s="256"/>
      <c r="O343" s="256"/>
      <c r="P343" s="256"/>
      <c r="Q343" s="256"/>
      <c r="R343" s="256"/>
      <c r="S343" s="256"/>
      <c r="T343" s="256"/>
      <c r="U343" s="256"/>
      <c r="V343" s="256"/>
      <c r="W343" s="256"/>
      <c r="X343" s="256"/>
      <c r="Y343" s="256"/>
      <c r="Z343" s="256"/>
      <c r="AA343" s="256"/>
      <c r="AB343" s="256"/>
      <c r="AC343" s="256"/>
      <c r="AD343" s="256"/>
    </row>
    <row r="344" spans="2:30">
      <c r="B344" s="66"/>
      <c r="C344" s="321" t="s">
        <v>171</v>
      </c>
      <c r="D344" s="318"/>
      <c r="E344" s="256"/>
      <c r="F344" s="256"/>
      <c r="G344" s="256"/>
      <c r="H344" s="256"/>
      <c r="I344" s="256"/>
      <c r="J344" s="256"/>
      <c r="K344" s="256"/>
      <c r="L344" s="256"/>
      <c r="M344" s="256"/>
      <c r="N344" s="256"/>
      <c r="O344" s="256"/>
      <c r="P344" s="256"/>
      <c r="Q344" s="256"/>
      <c r="R344" s="256"/>
      <c r="S344" s="256"/>
      <c r="T344" s="256"/>
      <c r="U344" s="256"/>
      <c r="V344" s="256"/>
      <c r="W344" s="256"/>
      <c r="X344" s="256"/>
      <c r="Y344" s="256"/>
      <c r="Z344" s="256"/>
      <c r="AA344" s="256"/>
      <c r="AB344" s="256"/>
      <c r="AC344" s="256"/>
      <c r="AD344" s="256"/>
    </row>
    <row r="345" spans="2:30">
      <c r="B345" s="66"/>
      <c r="C345" s="321" t="s">
        <v>172</v>
      </c>
      <c r="D345" s="318"/>
      <c r="E345" s="256"/>
      <c r="F345" s="256"/>
      <c r="G345" s="256"/>
      <c r="H345" s="256"/>
      <c r="I345" s="256"/>
      <c r="J345" s="256"/>
      <c r="K345" s="256"/>
      <c r="L345" s="256"/>
      <c r="M345" s="256"/>
      <c r="N345" s="256"/>
      <c r="O345" s="256"/>
      <c r="P345" s="256"/>
      <c r="Q345" s="256"/>
      <c r="R345" s="256"/>
      <c r="S345" s="256"/>
      <c r="T345" s="256"/>
      <c r="U345" s="256"/>
      <c r="V345" s="256"/>
      <c r="W345" s="256"/>
      <c r="X345" s="256"/>
      <c r="Y345" s="256"/>
      <c r="Z345" s="256"/>
      <c r="AA345" s="256"/>
      <c r="AB345" s="256"/>
      <c r="AC345" s="256"/>
      <c r="AD345" s="256"/>
    </row>
    <row r="346" spans="2:30">
      <c r="B346" s="66"/>
      <c r="C346" s="324" t="s">
        <v>173</v>
      </c>
      <c r="D346" s="318"/>
      <c r="E346" s="256"/>
      <c r="F346" s="256"/>
      <c r="G346" s="256"/>
      <c r="H346" s="256"/>
      <c r="I346" s="256"/>
      <c r="J346" s="256">
        <v>1379.87</v>
      </c>
      <c r="K346" s="256"/>
      <c r="L346" s="256"/>
      <c r="M346" s="256"/>
      <c r="N346" s="256"/>
      <c r="O346" s="256">
        <v>1442.73</v>
      </c>
      <c r="P346" s="256"/>
      <c r="Q346" s="256"/>
      <c r="R346" s="256"/>
      <c r="S346" s="256">
        <v>1711.6107750386279</v>
      </c>
      <c r="T346" s="256"/>
      <c r="U346" s="256"/>
      <c r="V346" s="256"/>
      <c r="W346" s="256"/>
      <c r="X346" s="256">
        <v>1756.4150000000002</v>
      </c>
      <c r="Y346" s="256">
        <v>1760.13</v>
      </c>
      <c r="Z346" s="256">
        <v>1984.6940000000002</v>
      </c>
      <c r="AA346" s="256">
        <v>2021.0159999999998</v>
      </c>
      <c r="AB346" s="256">
        <v>1971.6030000000001</v>
      </c>
      <c r="AC346" s="256">
        <v>1944.5839999999998</v>
      </c>
      <c r="AD346" s="256">
        <v>1973.5</v>
      </c>
    </row>
    <row r="347" spans="2:30">
      <c r="B347" s="66"/>
      <c r="C347" s="321" t="s">
        <v>174</v>
      </c>
      <c r="D347" s="318"/>
      <c r="E347" s="256"/>
      <c r="F347" s="256"/>
      <c r="G347" s="256"/>
      <c r="H347" s="256"/>
      <c r="I347" s="256"/>
      <c r="J347" s="256"/>
      <c r="K347" s="256"/>
      <c r="L347" s="256"/>
      <c r="M347" s="256"/>
      <c r="N347" s="256"/>
      <c r="O347" s="256"/>
      <c r="P347" s="256"/>
      <c r="Q347" s="256"/>
      <c r="R347" s="256"/>
      <c r="S347" s="256"/>
      <c r="T347" s="256"/>
      <c r="U347" s="256"/>
      <c r="V347" s="256"/>
      <c r="W347" s="256"/>
      <c r="X347" s="256"/>
      <c r="Y347" s="256"/>
      <c r="Z347" s="256"/>
      <c r="AA347" s="256"/>
      <c r="AB347" s="256"/>
      <c r="AC347" s="256"/>
      <c r="AD347" s="256"/>
    </row>
    <row r="348" spans="2:30">
      <c r="B348" s="66"/>
      <c r="C348" s="321" t="s">
        <v>175</v>
      </c>
      <c r="D348" s="318"/>
      <c r="E348" s="256"/>
      <c r="F348" s="256"/>
      <c r="G348" s="256"/>
      <c r="H348" s="256"/>
      <c r="I348" s="256"/>
      <c r="J348" s="256"/>
      <c r="K348" s="256"/>
      <c r="L348" s="256"/>
      <c r="M348" s="256"/>
      <c r="N348" s="256"/>
      <c r="O348" s="256"/>
      <c r="P348" s="256"/>
      <c r="Q348" s="256"/>
      <c r="R348" s="256"/>
      <c r="S348" s="256"/>
      <c r="T348" s="256"/>
      <c r="U348" s="256"/>
      <c r="V348" s="256"/>
      <c r="W348" s="256"/>
      <c r="X348" s="256"/>
      <c r="Y348" s="256"/>
      <c r="Z348" s="256"/>
      <c r="AA348" s="256"/>
      <c r="AB348" s="256"/>
      <c r="AC348" s="256"/>
      <c r="AD348" s="256"/>
    </row>
    <row r="349" spans="2:30">
      <c r="B349" s="66"/>
      <c r="C349" s="317" t="s">
        <v>176</v>
      </c>
      <c r="D349" s="318"/>
      <c r="E349" s="256"/>
      <c r="F349" s="256"/>
      <c r="G349" s="256"/>
      <c r="H349" s="256"/>
      <c r="I349" s="256"/>
      <c r="J349" s="256">
        <v>7277.1799999999994</v>
      </c>
      <c r="K349" s="256"/>
      <c r="L349" s="256"/>
      <c r="M349" s="256"/>
      <c r="N349" s="256"/>
      <c r="O349" s="256">
        <v>9674.7099999999991</v>
      </c>
      <c r="P349" s="256"/>
      <c r="Q349" s="256"/>
      <c r="R349" s="256"/>
      <c r="S349" s="256">
        <v>12376.642294563138</v>
      </c>
      <c r="T349" s="256"/>
      <c r="U349" s="256"/>
      <c r="V349" s="256"/>
      <c r="W349" s="256"/>
      <c r="X349" s="256">
        <v>15461.491</v>
      </c>
      <c r="Y349" s="256">
        <v>16165.531999999999</v>
      </c>
      <c r="Z349" s="256">
        <v>17065.355</v>
      </c>
      <c r="AA349" s="256">
        <v>18239.196</v>
      </c>
      <c r="AB349" s="256">
        <v>19217.726999999999</v>
      </c>
      <c r="AC349" s="256">
        <v>20064.364000000001</v>
      </c>
      <c r="AD349" s="256">
        <v>21502.374999999996</v>
      </c>
    </row>
    <row r="350" spans="2:30">
      <c r="B350" s="66"/>
      <c r="C350" s="325" t="s">
        <v>177</v>
      </c>
      <c r="D350" s="318"/>
      <c r="E350" s="256"/>
      <c r="F350" s="256"/>
      <c r="G350" s="256"/>
      <c r="H350" s="256"/>
      <c r="I350" s="256"/>
      <c r="J350" s="256"/>
      <c r="K350" s="256"/>
      <c r="L350" s="256">
        <f t="shared" ref="L350:O350" si="54">+L276+L313</f>
        <v>0</v>
      </c>
      <c r="M350" s="256"/>
      <c r="N350" s="256"/>
      <c r="O350" s="256">
        <f t="shared" si="54"/>
        <v>0</v>
      </c>
      <c r="P350" s="256">
        <f t="shared" ref="P350:W350" si="55">+P276+P313</f>
        <v>0</v>
      </c>
      <c r="Q350" s="256">
        <f t="shared" si="55"/>
        <v>0</v>
      </c>
      <c r="R350" s="256">
        <f t="shared" si="55"/>
        <v>0</v>
      </c>
      <c r="S350" s="256">
        <f t="shared" si="55"/>
        <v>0</v>
      </c>
      <c r="T350" s="256"/>
      <c r="U350" s="256">
        <f t="shared" si="55"/>
        <v>0</v>
      </c>
      <c r="V350" s="256">
        <f t="shared" si="55"/>
        <v>0</v>
      </c>
      <c r="W350" s="257">
        <f t="shared" si="55"/>
        <v>0</v>
      </c>
      <c r="X350" s="257">
        <f t="shared" ref="X350:Y350" si="56">+X276+X313</f>
        <v>0</v>
      </c>
      <c r="Y350" s="257">
        <f t="shared" si="56"/>
        <v>0</v>
      </c>
      <c r="Z350" s="257">
        <f t="shared" ref="Z350:AD350" si="57">+Z276+Z313</f>
        <v>0</v>
      </c>
      <c r="AA350" s="257">
        <f t="shared" si="57"/>
        <v>0</v>
      </c>
      <c r="AB350" s="257">
        <f t="shared" si="57"/>
        <v>0</v>
      </c>
      <c r="AC350" s="257">
        <f t="shared" si="57"/>
        <v>0</v>
      </c>
      <c r="AD350" s="257">
        <f t="shared" si="57"/>
        <v>0</v>
      </c>
    </row>
    <row r="351" spans="2:30">
      <c r="B351" s="66"/>
      <c r="C351" s="321" t="s">
        <v>178</v>
      </c>
      <c r="D351" s="318"/>
      <c r="E351" s="256"/>
      <c r="F351" s="256"/>
      <c r="G351" s="256"/>
      <c r="H351" s="256"/>
      <c r="I351" s="256"/>
      <c r="J351" s="256"/>
      <c r="K351" s="256"/>
      <c r="L351" s="256"/>
      <c r="M351" s="256"/>
      <c r="N351" s="256"/>
      <c r="O351" s="256"/>
      <c r="P351" s="256"/>
      <c r="Q351" s="256"/>
      <c r="R351" s="256"/>
      <c r="S351" s="256"/>
      <c r="T351" s="256"/>
      <c r="U351" s="256"/>
      <c r="V351" s="256"/>
      <c r="W351" s="257"/>
      <c r="X351" s="257"/>
      <c r="Y351" s="257"/>
      <c r="Z351" s="257"/>
      <c r="AA351" s="257"/>
      <c r="AB351" s="257"/>
      <c r="AC351" s="257"/>
      <c r="AD351" s="257"/>
    </row>
    <row r="352" spans="2:30">
      <c r="B352" s="66"/>
      <c r="C352" s="317" t="s">
        <v>179</v>
      </c>
      <c r="D352" s="318"/>
      <c r="E352" s="256"/>
      <c r="F352" s="256"/>
      <c r="G352" s="256"/>
      <c r="H352" s="256"/>
      <c r="I352" s="256"/>
      <c r="J352" s="256"/>
      <c r="K352" s="256"/>
      <c r="L352" s="256"/>
      <c r="M352" s="256"/>
      <c r="N352" s="256"/>
      <c r="O352" s="256"/>
      <c r="P352" s="256"/>
      <c r="Q352" s="256"/>
      <c r="R352" s="256"/>
      <c r="S352" s="256"/>
      <c r="T352" s="256"/>
      <c r="U352" s="256"/>
      <c r="V352" s="256"/>
      <c r="W352" s="257"/>
      <c r="X352" s="257"/>
      <c r="Y352" s="257"/>
      <c r="Z352" s="257"/>
      <c r="AA352" s="257"/>
      <c r="AB352" s="257"/>
      <c r="AC352" s="257"/>
      <c r="AD352" s="257"/>
    </row>
    <row r="353" spans="2:30">
      <c r="B353" s="66"/>
      <c r="C353" s="321" t="s">
        <v>180</v>
      </c>
      <c r="D353" s="318"/>
      <c r="E353" s="256"/>
      <c r="F353" s="256"/>
      <c r="G353" s="256"/>
      <c r="H353" s="256"/>
      <c r="I353" s="256"/>
      <c r="J353" s="256"/>
      <c r="K353" s="256"/>
      <c r="L353" s="256"/>
      <c r="M353" s="256"/>
      <c r="N353" s="256"/>
      <c r="O353" s="256"/>
      <c r="P353" s="256"/>
      <c r="Q353" s="256"/>
      <c r="R353" s="256"/>
      <c r="S353" s="256"/>
      <c r="T353" s="256"/>
      <c r="U353" s="256"/>
      <c r="V353" s="256"/>
      <c r="W353" s="257"/>
      <c r="X353" s="257"/>
      <c r="Y353" s="257"/>
      <c r="Z353" s="257"/>
      <c r="AA353" s="257"/>
      <c r="AB353" s="257"/>
      <c r="AC353" s="257"/>
      <c r="AD353" s="257"/>
    </row>
    <row r="354" spans="2:30">
      <c r="B354" s="66"/>
      <c r="C354" s="321" t="s">
        <v>181</v>
      </c>
      <c r="D354" s="318"/>
      <c r="E354" s="256"/>
      <c r="F354" s="256"/>
      <c r="G354" s="256"/>
      <c r="H354" s="256"/>
      <c r="I354" s="256"/>
      <c r="J354" s="256"/>
      <c r="K354" s="256"/>
      <c r="L354" s="256"/>
      <c r="M354" s="256"/>
      <c r="N354" s="256"/>
      <c r="O354" s="256"/>
      <c r="P354" s="256"/>
      <c r="Q354" s="256"/>
      <c r="R354" s="256"/>
      <c r="S354" s="256"/>
      <c r="T354" s="256"/>
      <c r="U354" s="256"/>
      <c r="V354" s="256"/>
      <c r="W354" s="257"/>
      <c r="X354" s="257"/>
      <c r="Y354" s="257"/>
      <c r="Z354" s="257"/>
      <c r="AA354" s="257"/>
      <c r="AB354" s="257"/>
      <c r="AC354" s="257"/>
      <c r="AD354" s="257"/>
    </row>
    <row r="355" spans="2:30">
      <c r="B355" s="66"/>
      <c r="C355" s="321" t="s">
        <v>182</v>
      </c>
      <c r="D355" s="318"/>
      <c r="E355" s="256"/>
      <c r="F355" s="256"/>
      <c r="G355" s="256"/>
      <c r="H355" s="256"/>
      <c r="I355" s="256"/>
      <c r="J355" s="256"/>
      <c r="K355" s="256"/>
      <c r="L355" s="256"/>
      <c r="M355" s="256"/>
      <c r="N355" s="256"/>
      <c r="O355" s="256"/>
      <c r="P355" s="256"/>
      <c r="Q355" s="256"/>
      <c r="R355" s="256"/>
      <c r="S355" s="256"/>
      <c r="T355" s="256"/>
      <c r="U355" s="256"/>
      <c r="V355" s="256"/>
      <c r="W355" s="257"/>
      <c r="X355" s="257"/>
      <c r="Y355" s="257"/>
      <c r="Z355" s="257"/>
      <c r="AA355" s="257"/>
      <c r="AB355" s="257"/>
      <c r="AC355" s="257"/>
      <c r="AD355" s="257"/>
    </row>
    <row r="356" spans="2:30">
      <c r="B356" s="66"/>
      <c r="C356" s="321" t="s">
        <v>183</v>
      </c>
      <c r="D356" s="318"/>
      <c r="E356" s="256"/>
      <c r="F356" s="256"/>
      <c r="G356" s="256"/>
      <c r="H356" s="256"/>
      <c r="I356" s="256"/>
      <c r="J356" s="256"/>
      <c r="K356" s="256"/>
      <c r="L356" s="256"/>
      <c r="M356" s="256"/>
      <c r="N356" s="256"/>
      <c r="O356" s="256"/>
      <c r="P356" s="256"/>
      <c r="Q356" s="256"/>
      <c r="R356" s="256"/>
      <c r="S356" s="256"/>
      <c r="T356" s="256"/>
      <c r="U356" s="256"/>
      <c r="V356" s="256"/>
      <c r="W356" s="257"/>
      <c r="X356" s="257"/>
      <c r="Y356" s="257"/>
      <c r="Z356" s="257"/>
      <c r="AA356" s="257"/>
      <c r="AB356" s="257"/>
      <c r="AC356" s="257"/>
      <c r="AD356" s="257"/>
    </row>
    <row r="357" spans="2:30">
      <c r="B357" s="66"/>
      <c r="C357" s="317" t="s">
        <v>184</v>
      </c>
      <c r="D357" s="318"/>
      <c r="E357" s="256"/>
      <c r="F357" s="256"/>
      <c r="G357" s="256"/>
      <c r="H357" s="256"/>
      <c r="I357" s="256"/>
      <c r="J357" s="256"/>
      <c r="K357" s="256"/>
      <c r="L357" s="256">
        <f t="shared" ref="L357:O357" si="58">+L359</f>
        <v>0</v>
      </c>
      <c r="M357" s="256"/>
      <c r="N357" s="256"/>
      <c r="O357" s="256">
        <f t="shared" si="58"/>
        <v>0</v>
      </c>
      <c r="P357" s="256">
        <f t="shared" ref="P357:W357" si="59">+P359</f>
        <v>0</v>
      </c>
      <c r="Q357" s="256">
        <f t="shared" si="59"/>
        <v>0</v>
      </c>
      <c r="R357" s="256">
        <f t="shared" si="59"/>
        <v>0</v>
      </c>
      <c r="S357" s="256">
        <f t="shared" si="59"/>
        <v>0</v>
      </c>
      <c r="T357" s="256"/>
      <c r="U357" s="256">
        <f t="shared" si="59"/>
        <v>0</v>
      </c>
      <c r="V357" s="256">
        <f t="shared" si="59"/>
        <v>0</v>
      </c>
      <c r="W357" s="257">
        <f t="shared" si="59"/>
        <v>0</v>
      </c>
      <c r="X357" s="257">
        <f t="shared" ref="X357:Y357" si="60">+X359</f>
        <v>0</v>
      </c>
      <c r="Y357" s="257">
        <f t="shared" si="60"/>
        <v>0</v>
      </c>
      <c r="Z357" s="257">
        <f t="shared" ref="Z357:AD357" si="61">+Z359</f>
        <v>0</v>
      </c>
      <c r="AA357" s="257">
        <f t="shared" si="61"/>
        <v>0</v>
      </c>
      <c r="AB357" s="257">
        <f t="shared" si="61"/>
        <v>0</v>
      </c>
      <c r="AC357" s="257">
        <f t="shared" si="61"/>
        <v>0</v>
      </c>
      <c r="AD357" s="257">
        <f t="shared" si="61"/>
        <v>0</v>
      </c>
    </row>
    <row r="358" spans="2:30">
      <c r="B358" s="66"/>
      <c r="C358" s="326"/>
      <c r="D358" s="318"/>
      <c r="E358" s="258"/>
      <c r="F358" s="258"/>
      <c r="G358" s="258"/>
      <c r="H358" s="258"/>
      <c r="I358" s="258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9"/>
      <c r="X358" s="259"/>
      <c r="Y358" s="259"/>
      <c r="Z358" s="259"/>
      <c r="AA358" s="259"/>
      <c r="AB358" s="259"/>
      <c r="AC358" s="259"/>
      <c r="AD358" s="259"/>
    </row>
    <row r="359" spans="2:30">
      <c r="B359" s="70"/>
      <c r="C359" s="332" t="s">
        <v>185</v>
      </c>
      <c r="D359" s="333"/>
      <c r="E359" s="334"/>
      <c r="F359" s="334"/>
      <c r="G359" s="334"/>
      <c r="H359" s="334"/>
      <c r="I359" s="334"/>
      <c r="J359" s="334"/>
      <c r="K359" s="334"/>
      <c r="L359" s="334">
        <f t="shared" ref="L359:O359" si="62">+L285+L321</f>
        <v>0</v>
      </c>
      <c r="M359" s="334"/>
      <c r="N359" s="334"/>
      <c r="O359" s="334">
        <f t="shared" si="62"/>
        <v>0</v>
      </c>
      <c r="P359" s="334">
        <f t="shared" ref="P359:W359" si="63">+P285+P321</f>
        <v>0</v>
      </c>
      <c r="Q359" s="334">
        <f t="shared" si="63"/>
        <v>0</v>
      </c>
      <c r="R359" s="334">
        <f t="shared" si="63"/>
        <v>0</v>
      </c>
      <c r="S359" s="334">
        <f t="shared" si="63"/>
        <v>0</v>
      </c>
      <c r="T359" s="334"/>
      <c r="U359" s="334">
        <f t="shared" si="63"/>
        <v>0</v>
      </c>
      <c r="V359" s="334">
        <f t="shared" si="63"/>
        <v>0</v>
      </c>
      <c r="W359" s="335">
        <f t="shared" si="63"/>
        <v>0</v>
      </c>
      <c r="X359" s="335">
        <f t="shared" ref="X359:Y359" si="64">+X285+X321</f>
        <v>0</v>
      </c>
      <c r="Y359" s="335">
        <f t="shared" si="64"/>
        <v>0</v>
      </c>
      <c r="Z359" s="335">
        <f t="shared" ref="Z359:AD359" si="65">+Z285+Z321</f>
        <v>0</v>
      </c>
      <c r="AA359" s="335">
        <f t="shared" si="65"/>
        <v>0</v>
      </c>
      <c r="AB359" s="335">
        <f t="shared" si="65"/>
        <v>0</v>
      </c>
      <c r="AC359" s="335">
        <f t="shared" si="65"/>
        <v>0</v>
      </c>
      <c r="AD359" s="335">
        <f t="shared" si="65"/>
        <v>0</v>
      </c>
    </row>
    <row r="360" spans="2:30" ht="13.5" thickBot="1">
      <c r="B360" s="103"/>
      <c r="C360" s="336"/>
      <c r="D360" s="337"/>
      <c r="E360" s="338"/>
      <c r="F360" s="338"/>
      <c r="G360" s="338"/>
      <c r="H360" s="338"/>
      <c r="I360" s="338"/>
      <c r="J360" s="338"/>
      <c r="K360" s="338"/>
      <c r="L360" s="338"/>
      <c r="M360" s="338"/>
      <c r="N360" s="338"/>
      <c r="O360" s="338"/>
      <c r="P360" s="339"/>
      <c r="Q360" s="339"/>
      <c r="R360" s="339"/>
      <c r="S360" s="339"/>
      <c r="T360" s="339"/>
      <c r="U360" s="339"/>
      <c r="V360" s="339"/>
      <c r="W360" s="340"/>
      <c r="X360" s="340"/>
      <c r="Y360" s="340"/>
      <c r="Z360" s="340"/>
      <c r="AA360" s="340"/>
      <c r="AB360" s="340"/>
      <c r="AC360" s="340"/>
      <c r="AD360" s="340"/>
    </row>
    <row r="361" spans="2:30">
      <c r="C361" s="341"/>
      <c r="D361" s="342"/>
      <c r="E361" s="341"/>
      <c r="F361" s="341"/>
      <c r="G361" s="341"/>
      <c r="H361" s="341"/>
      <c r="I361" s="341"/>
      <c r="J361" s="341"/>
      <c r="K361" s="341"/>
      <c r="L361" s="341"/>
      <c r="M361" s="341"/>
      <c r="N361" s="341"/>
      <c r="O361" s="341"/>
      <c r="P361" s="341"/>
      <c r="Q361" s="341"/>
      <c r="R361" s="341"/>
      <c r="S361" s="302"/>
      <c r="T361" s="302"/>
      <c r="U361" s="302"/>
      <c r="V361" s="302"/>
      <c r="W361" s="302"/>
    </row>
    <row r="362" spans="2:30">
      <c r="B362" s="98" t="s">
        <v>139</v>
      </c>
      <c r="C362" s="343"/>
      <c r="D362" s="344"/>
      <c r="E362" s="345"/>
      <c r="F362" s="345"/>
      <c r="G362" s="345"/>
      <c r="H362" s="345"/>
      <c r="I362" s="345"/>
      <c r="J362" s="345"/>
      <c r="K362" s="345"/>
      <c r="L362" s="345"/>
      <c r="M362" s="345"/>
      <c r="N362" s="345"/>
      <c r="O362" s="345"/>
      <c r="P362" s="345"/>
      <c r="Q362" s="345"/>
      <c r="R362" s="345"/>
      <c r="S362" s="345"/>
      <c r="T362" s="345"/>
      <c r="U362" s="345"/>
      <c r="V362" s="345"/>
      <c r="W362" s="346"/>
    </row>
    <row r="363" spans="2:30" ht="21">
      <c r="B363" s="136">
        <v>1</v>
      </c>
      <c r="C363" s="347" t="s">
        <v>120</v>
      </c>
      <c r="D363" s="348"/>
      <c r="E363" s="349"/>
      <c r="F363" s="349"/>
      <c r="G363" s="349"/>
      <c r="H363" s="349"/>
      <c r="I363" s="349"/>
      <c r="J363" s="349"/>
      <c r="K363" s="349"/>
      <c r="L363" s="268" t="str">
        <f t="shared" ref="L363:P363" si="66">+IF(L323=0,"-",(L337+L342+L346+L350)/L323)</f>
        <v>-</v>
      </c>
      <c r="M363" s="268"/>
      <c r="N363" s="268"/>
      <c r="O363" s="268" t="str">
        <f t="shared" si="66"/>
        <v>-</v>
      </c>
      <c r="P363" s="268" t="str">
        <f t="shared" si="66"/>
        <v>-</v>
      </c>
      <c r="Q363" s="268" t="str">
        <f t="shared" ref="Q363:V363" si="67">+IF(Q323=0,"-",(Q337+Q342+Q346+Q350)/Q323)</f>
        <v>-</v>
      </c>
      <c r="R363" s="268" t="str">
        <f t="shared" si="67"/>
        <v>-</v>
      </c>
      <c r="S363" s="268" t="str">
        <f t="shared" si="67"/>
        <v>-</v>
      </c>
      <c r="T363" s="268" t="str">
        <f t="shared" si="67"/>
        <v>-</v>
      </c>
      <c r="U363" s="268" t="str">
        <f t="shared" si="67"/>
        <v>-</v>
      </c>
      <c r="V363" s="268" t="str">
        <f t="shared" si="67"/>
        <v>-</v>
      </c>
      <c r="W363" s="268" t="str">
        <f>+IF(W323=0,"-",(W337+W342+W346+W350)/W323)</f>
        <v>-</v>
      </c>
    </row>
    <row r="364" spans="2:30" ht="21">
      <c r="B364" s="138">
        <v>2</v>
      </c>
      <c r="C364" s="350" t="s">
        <v>121</v>
      </c>
      <c r="D364" s="351"/>
      <c r="E364" s="352"/>
      <c r="F364" s="352"/>
      <c r="G364" s="352"/>
      <c r="H364" s="352"/>
      <c r="I364" s="352"/>
      <c r="J364" s="352"/>
      <c r="K364" s="352"/>
      <c r="L364" s="284" t="str">
        <f t="shared" ref="L364:O364" si="68">IF(L249=0,"-",(+L263+L268+L272+L276)/L249)</f>
        <v>-</v>
      </c>
      <c r="M364" s="284"/>
      <c r="N364" s="284"/>
      <c r="O364" s="284" t="str">
        <f t="shared" si="68"/>
        <v>-</v>
      </c>
      <c r="P364" s="284" t="str">
        <f t="shared" ref="P364:W364" si="69">IF(P249=0,"-",(+P263+P268+P272+P276)/P249)</f>
        <v>-</v>
      </c>
      <c r="Q364" s="284" t="str">
        <f t="shared" si="69"/>
        <v>-</v>
      </c>
      <c r="R364" s="284" t="str">
        <f t="shared" si="69"/>
        <v>-</v>
      </c>
      <c r="S364" s="284" t="str">
        <f t="shared" si="69"/>
        <v>-</v>
      </c>
      <c r="T364" s="284" t="str">
        <f t="shared" si="69"/>
        <v>-</v>
      </c>
      <c r="U364" s="284" t="str">
        <f t="shared" si="69"/>
        <v>-</v>
      </c>
      <c r="V364" s="284" t="str">
        <f t="shared" si="69"/>
        <v>-</v>
      </c>
      <c r="W364" s="284" t="str">
        <f t="shared" si="69"/>
        <v>-</v>
      </c>
    </row>
    <row r="365" spans="2:30" ht="21">
      <c r="B365" s="140">
        <v>3</v>
      </c>
      <c r="C365" s="350" t="s">
        <v>122</v>
      </c>
      <c r="D365" s="353"/>
      <c r="E365" s="354"/>
      <c r="F365" s="354"/>
      <c r="G365" s="354"/>
      <c r="H365" s="354"/>
      <c r="I365" s="354"/>
      <c r="J365" s="354"/>
      <c r="K365" s="354"/>
      <c r="L365" s="270" t="str">
        <f>+IF(L286=0,"-",(S300+S305+S309+L313)/L286)</f>
        <v>-</v>
      </c>
      <c r="M365" s="270"/>
      <c r="N365" s="270"/>
      <c r="O365" s="270" t="str">
        <f>+IF(O286=0,"-",(Z300+Z305+Z309+O313)/O286)</f>
        <v>-</v>
      </c>
      <c r="P365" s="270" t="str">
        <f>+IF(P286=0,"-",(AA300+AA305+AA309+P313)/P286)</f>
        <v>-</v>
      </c>
      <c r="Q365" s="270" t="str">
        <f>+IF(Q286=0,"-",(AB300+AB305+AB309+Q313)/Q286)</f>
        <v>-</v>
      </c>
      <c r="R365" s="270" t="str">
        <f>+IF(R286=0,"-",(AC300+AC305+AC309+R313)/R286)</f>
        <v>-</v>
      </c>
      <c r="S365" s="270" t="str">
        <f>+IF(S286=0,"-",(AD300+AD305+AD309+S313)/S286)</f>
        <v>-</v>
      </c>
      <c r="T365" s="270" t="str">
        <f>+IF(T286=0,"-",(#REF!+#REF!+#REF!+T313)/T286)</f>
        <v>-</v>
      </c>
      <c r="U365" s="270" t="str">
        <f>+IF(U286=0,"-",(#REF!+#REF!+#REF!+U313)/U286)</f>
        <v>-</v>
      </c>
      <c r="V365" s="270" t="str">
        <f>+IF(V286=0,"-",(#REF!+#REF!+#REF!+V313)/V286)</f>
        <v>-</v>
      </c>
      <c r="W365" s="270" t="str">
        <f>+IF(W286=0,"-",(#REF!+#REF!+#REF!+W313)/W286)</f>
        <v>-</v>
      </c>
    </row>
    <row r="366" spans="2:30">
      <c r="B366" s="9"/>
      <c r="C366" s="355"/>
      <c r="D366" s="356"/>
      <c r="E366" s="356"/>
      <c r="F366" s="356"/>
      <c r="G366" s="356"/>
      <c r="H366" s="356"/>
      <c r="I366" s="356"/>
      <c r="J366" s="356"/>
      <c r="K366" s="356"/>
      <c r="L366" s="356"/>
      <c r="M366" s="356"/>
      <c r="N366" s="356"/>
      <c r="O366" s="356"/>
      <c r="P366" s="356"/>
      <c r="Q366" s="356"/>
      <c r="R366" s="356"/>
      <c r="S366" s="356"/>
      <c r="T366" s="356"/>
      <c r="U366" s="356"/>
      <c r="V366" s="356"/>
      <c r="W366" s="356"/>
    </row>
    <row r="367" spans="2:30">
      <c r="B367" s="83" t="s">
        <v>96</v>
      </c>
      <c r="C367" s="357"/>
      <c r="D367" s="358"/>
      <c r="E367" s="358"/>
      <c r="F367" s="358"/>
      <c r="G367" s="358"/>
      <c r="H367" s="358"/>
      <c r="I367" s="358"/>
      <c r="J367" s="358"/>
      <c r="K367" s="358"/>
      <c r="L367" s="358"/>
      <c r="M367" s="358"/>
      <c r="N367" s="358"/>
      <c r="O367" s="358"/>
      <c r="P367" s="358"/>
      <c r="Q367" s="358"/>
      <c r="R367" s="358"/>
      <c r="S367" s="358"/>
      <c r="T367" s="358"/>
      <c r="U367" s="358"/>
      <c r="V367" s="358"/>
      <c r="W367" s="359"/>
    </row>
    <row r="368" spans="2:30" ht="21">
      <c r="B368" s="84" t="s">
        <v>97</v>
      </c>
      <c r="C368" s="360" t="s">
        <v>98</v>
      </c>
      <c r="D368" s="361"/>
      <c r="E368" s="361"/>
      <c r="F368" s="361"/>
      <c r="G368" s="361"/>
      <c r="H368" s="361"/>
      <c r="I368" s="361"/>
      <c r="J368" s="361"/>
      <c r="K368" s="361"/>
      <c r="L368" s="361"/>
      <c r="M368" s="361"/>
      <c r="N368" s="361"/>
      <c r="O368" s="361"/>
      <c r="P368" s="361"/>
      <c r="Q368" s="361"/>
      <c r="R368" s="361"/>
      <c r="S368" s="361"/>
      <c r="T368" s="361"/>
      <c r="U368" s="361"/>
      <c r="V368" s="361"/>
      <c r="W368" s="362"/>
    </row>
    <row r="369" spans="2:23" ht="21.75" customHeight="1">
      <c r="B369" s="374"/>
      <c r="C369" s="460"/>
      <c r="D369" s="461"/>
      <c r="E369" s="461"/>
      <c r="F369" s="461"/>
      <c r="G369" s="461"/>
      <c r="H369" s="461"/>
      <c r="I369" s="461"/>
      <c r="J369" s="461"/>
      <c r="K369" s="461"/>
      <c r="L369" s="461"/>
      <c r="M369" s="461"/>
      <c r="N369" s="461"/>
      <c r="O369" s="461"/>
      <c r="P369" s="461"/>
      <c r="Q369" s="461"/>
      <c r="R369" s="461"/>
      <c r="S369" s="461"/>
      <c r="T369" s="461"/>
      <c r="U369" s="461"/>
      <c r="V369" s="461"/>
      <c r="W369" s="462"/>
    </row>
    <row r="370" spans="2:23">
      <c r="B370" s="373"/>
      <c r="C370" s="482"/>
      <c r="D370" s="483"/>
      <c r="E370" s="483"/>
      <c r="F370" s="483"/>
      <c r="G370" s="483"/>
      <c r="H370" s="483"/>
      <c r="I370" s="483"/>
      <c r="J370" s="483"/>
      <c r="K370" s="483"/>
      <c r="L370" s="483"/>
      <c r="M370" s="483"/>
      <c r="N370" s="483"/>
      <c r="O370" s="483"/>
      <c r="P370" s="483"/>
      <c r="Q370" s="483"/>
      <c r="R370" s="483"/>
      <c r="S370" s="483"/>
      <c r="T370" s="483"/>
      <c r="U370" s="483"/>
      <c r="V370" s="483"/>
      <c r="W370" s="484"/>
    </row>
    <row r="371" spans="2:23" ht="12.75" customHeight="1">
      <c r="B371" s="206"/>
      <c r="C371" s="469"/>
      <c r="D371" s="470"/>
      <c r="E371" s="470"/>
      <c r="F371" s="470"/>
      <c r="G371" s="470"/>
      <c r="H371" s="470"/>
      <c r="I371" s="470"/>
      <c r="J371" s="470"/>
      <c r="K371" s="470"/>
      <c r="L371" s="470"/>
      <c r="M371" s="470"/>
      <c r="N371" s="470"/>
      <c r="O371" s="470"/>
      <c r="P371" s="470"/>
      <c r="Q371" s="470"/>
      <c r="R371" s="470"/>
      <c r="S371" s="470"/>
      <c r="T371" s="470"/>
      <c r="U371" s="470"/>
      <c r="V371" s="470"/>
      <c r="W371" s="471"/>
    </row>
    <row r="372" spans="2:23" ht="12.75" customHeight="1">
      <c r="B372" s="288"/>
      <c r="C372" s="469"/>
      <c r="D372" s="470"/>
      <c r="E372" s="470"/>
      <c r="F372" s="470"/>
      <c r="G372" s="470"/>
      <c r="H372" s="470"/>
      <c r="I372" s="470"/>
      <c r="J372" s="470"/>
      <c r="K372" s="470"/>
      <c r="L372" s="470"/>
      <c r="M372" s="470"/>
      <c r="N372" s="470"/>
      <c r="O372" s="470"/>
      <c r="P372" s="470"/>
      <c r="Q372" s="470"/>
      <c r="R372" s="470"/>
      <c r="S372" s="470"/>
      <c r="T372" s="470"/>
      <c r="U372" s="470"/>
      <c r="V372" s="470"/>
      <c r="W372" s="471"/>
    </row>
    <row r="373" spans="2:23">
      <c r="B373" s="288"/>
      <c r="C373" s="469"/>
      <c r="D373" s="470"/>
      <c r="E373" s="470"/>
      <c r="F373" s="470"/>
      <c r="G373" s="470"/>
      <c r="H373" s="470"/>
      <c r="I373" s="470"/>
      <c r="J373" s="470"/>
      <c r="K373" s="470"/>
      <c r="L373" s="470"/>
      <c r="M373" s="470"/>
      <c r="N373" s="470"/>
      <c r="O373" s="470"/>
      <c r="P373" s="470"/>
      <c r="Q373" s="470"/>
      <c r="R373" s="470"/>
      <c r="S373" s="470"/>
      <c r="T373" s="470"/>
      <c r="U373" s="470"/>
      <c r="V373" s="470"/>
      <c r="W373" s="471"/>
    </row>
    <row r="374" spans="2:23">
      <c r="B374" s="288"/>
      <c r="C374" s="469"/>
      <c r="D374" s="480"/>
      <c r="E374" s="480"/>
      <c r="F374" s="480"/>
      <c r="G374" s="480"/>
      <c r="H374" s="480"/>
      <c r="I374" s="480"/>
      <c r="J374" s="480"/>
      <c r="K374" s="480"/>
      <c r="L374" s="480"/>
      <c r="M374" s="480"/>
      <c r="N374" s="480"/>
      <c r="O374" s="480"/>
      <c r="P374" s="480"/>
      <c r="Q374" s="480"/>
      <c r="R374" s="480"/>
      <c r="S374" s="480"/>
      <c r="T374" s="480"/>
      <c r="U374" s="480"/>
      <c r="V374" s="480"/>
      <c r="W374" s="481"/>
    </row>
    <row r="375" spans="2:23">
      <c r="B375" s="289"/>
      <c r="C375" s="472"/>
      <c r="D375" s="473"/>
      <c r="E375" s="473"/>
      <c r="F375" s="473"/>
      <c r="G375" s="473"/>
      <c r="H375" s="473"/>
      <c r="I375" s="473"/>
      <c r="J375" s="473"/>
      <c r="K375" s="473"/>
      <c r="L375" s="473"/>
      <c r="M375" s="473"/>
      <c r="N375" s="473"/>
      <c r="O375" s="473"/>
      <c r="P375" s="473"/>
      <c r="Q375" s="473"/>
      <c r="R375" s="473"/>
      <c r="S375" s="473"/>
      <c r="T375" s="473"/>
      <c r="U375" s="473"/>
      <c r="V375" s="473"/>
      <c r="W375" s="474"/>
    </row>
    <row r="376" spans="2:23">
      <c r="C376" s="341"/>
      <c r="D376" s="342"/>
      <c r="E376" s="341"/>
      <c r="F376" s="341"/>
      <c r="G376" s="341"/>
      <c r="H376" s="341"/>
      <c r="I376" s="341"/>
      <c r="J376" s="341"/>
      <c r="K376" s="341"/>
      <c r="L376" s="341"/>
      <c r="M376" s="341"/>
      <c r="N376" s="341"/>
      <c r="O376" s="341"/>
      <c r="P376" s="341"/>
      <c r="Q376" s="341"/>
      <c r="R376" s="341"/>
      <c r="S376" s="302"/>
      <c r="T376" s="302"/>
      <c r="U376" s="302"/>
      <c r="V376" s="302"/>
      <c r="W376" s="302"/>
    </row>
    <row r="377" spans="2:23">
      <c r="C377" s="341"/>
      <c r="D377" s="342"/>
      <c r="E377" s="341"/>
      <c r="F377" s="341"/>
      <c r="G377" s="341"/>
      <c r="H377" s="341"/>
      <c r="I377" s="341"/>
      <c r="J377" s="341"/>
      <c r="K377" s="341"/>
      <c r="L377" s="341"/>
      <c r="M377" s="341"/>
      <c r="N377" s="341"/>
      <c r="O377" s="341"/>
      <c r="P377" s="341"/>
      <c r="Q377" s="341"/>
      <c r="R377" s="341"/>
      <c r="S377" s="302"/>
      <c r="T377" s="302"/>
      <c r="U377" s="302"/>
      <c r="V377" s="302"/>
      <c r="W377" s="302"/>
    </row>
    <row r="378" spans="2:23">
      <c r="C378" s="341"/>
      <c r="D378" s="342"/>
      <c r="E378" s="341"/>
      <c r="F378" s="341"/>
      <c r="G378" s="341"/>
      <c r="H378" s="341"/>
      <c r="I378" s="341"/>
      <c r="J378" s="341"/>
      <c r="K378" s="341"/>
      <c r="L378" s="341"/>
      <c r="M378" s="341"/>
      <c r="N378" s="341"/>
      <c r="O378" s="341"/>
      <c r="P378" s="341"/>
      <c r="Q378" s="341"/>
      <c r="R378" s="341"/>
      <c r="S378" s="302"/>
      <c r="T378" s="302"/>
      <c r="U378" s="302"/>
      <c r="V378" s="302"/>
      <c r="W378" s="302"/>
    </row>
    <row r="379" spans="2:23">
      <c r="C379" s="341"/>
      <c r="D379" s="342"/>
      <c r="E379" s="341"/>
      <c r="F379" s="341"/>
      <c r="G379" s="341"/>
      <c r="H379" s="341"/>
      <c r="I379" s="341"/>
      <c r="J379" s="341"/>
      <c r="K379" s="341"/>
      <c r="L379" s="341"/>
      <c r="M379" s="341"/>
      <c r="N379" s="341"/>
      <c r="O379" s="341"/>
      <c r="P379" s="341"/>
      <c r="Q379" s="341"/>
      <c r="R379" s="341"/>
      <c r="S379" s="302"/>
      <c r="T379" s="302"/>
      <c r="U379" s="302"/>
      <c r="V379" s="302"/>
      <c r="W379" s="302"/>
    </row>
    <row r="380" spans="2:23">
      <c r="C380" s="341"/>
      <c r="D380" s="342"/>
      <c r="E380" s="341"/>
      <c r="F380" s="341"/>
      <c r="G380" s="341"/>
      <c r="H380" s="341"/>
      <c r="I380" s="341"/>
      <c r="J380" s="341"/>
      <c r="K380" s="341"/>
      <c r="L380" s="341"/>
      <c r="M380" s="341"/>
      <c r="N380" s="341"/>
      <c r="O380" s="341"/>
      <c r="P380" s="341"/>
      <c r="Q380" s="341"/>
      <c r="R380" s="341"/>
      <c r="S380" s="302"/>
      <c r="T380" s="302"/>
      <c r="U380" s="302"/>
      <c r="V380" s="302"/>
      <c r="W380" s="302"/>
    </row>
    <row r="381" spans="2:23">
      <c r="B381" s="363"/>
      <c r="C381" s="364"/>
      <c r="D381" s="365"/>
      <c r="E381" s="366"/>
      <c r="F381" s="366"/>
      <c r="G381" s="366"/>
      <c r="H381" s="366"/>
      <c r="I381" s="366"/>
      <c r="J381" s="366"/>
      <c r="K381" s="366"/>
      <c r="L381" s="366"/>
      <c r="M381" s="366"/>
      <c r="N381" s="366"/>
      <c r="O381" s="366"/>
      <c r="P381" s="366"/>
      <c r="Q381" s="366"/>
      <c r="R381" s="366"/>
      <c r="S381" s="366"/>
      <c r="T381" s="366"/>
      <c r="U381" s="366"/>
      <c r="V381" s="366"/>
      <c r="W381" s="366"/>
    </row>
    <row r="382" spans="2:23">
      <c r="B382" s="363"/>
      <c r="C382" s="364"/>
      <c r="D382" s="365"/>
      <c r="E382" s="366"/>
      <c r="F382" s="366"/>
      <c r="G382" s="366"/>
      <c r="H382" s="366"/>
      <c r="I382" s="366"/>
      <c r="J382" s="366"/>
      <c r="K382" s="366"/>
      <c r="L382" s="366"/>
      <c r="M382" s="366"/>
      <c r="N382" s="366"/>
      <c r="O382" s="366"/>
      <c r="P382" s="366"/>
      <c r="Q382" s="366"/>
      <c r="R382" s="366"/>
      <c r="S382" s="366"/>
      <c r="T382" s="366"/>
      <c r="U382" s="366"/>
      <c r="V382" s="366"/>
      <c r="W382" s="366"/>
    </row>
    <row r="383" spans="2:23">
      <c r="B383" s="363"/>
      <c r="C383" s="367"/>
      <c r="D383" s="365"/>
      <c r="E383" s="366"/>
      <c r="F383" s="366"/>
      <c r="G383" s="366"/>
      <c r="H383" s="366"/>
      <c r="I383" s="366"/>
      <c r="J383" s="366"/>
      <c r="K383" s="366"/>
      <c r="L383" s="366"/>
      <c r="M383" s="366"/>
      <c r="N383" s="366"/>
      <c r="O383" s="366"/>
      <c r="P383" s="366"/>
      <c r="Q383" s="366"/>
      <c r="R383" s="366"/>
      <c r="S383" s="366"/>
      <c r="T383" s="366"/>
      <c r="U383" s="366"/>
      <c r="V383" s="366"/>
      <c r="W383" s="366"/>
    </row>
    <row r="384" spans="2:23">
      <c r="B384" s="363"/>
      <c r="C384" s="363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</row>
    <row r="385" spans="1:23">
      <c r="B385" s="368"/>
      <c r="C385" s="369"/>
      <c r="D385" s="370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</row>
    <row r="395" spans="1:23" ht="15">
      <c r="B395" s="59" t="str">
        <f>+Index!B15</f>
        <v>II.7. Enrollments by level of program (undergraduate/graduate)</v>
      </c>
      <c r="C395" s="60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2"/>
    </row>
    <row r="396" spans="1:23">
      <c r="B396" s="5"/>
      <c r="C396" s="5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s="420" customFormat="1" ht="13.5" thickBot="1">
      <c r="A397" s="418"/>
      <c r="B397" s="19" t="s">
        <v>61</v>
      </c>
      <c r="C397" s="25"/>
      <c r="D397" s="421" t="s">
        <v>93</v>
      </c>
      <c r="E397" s="238">
        <v>1960</v>
      </c>
      <c r="F397" s="238">
        <v>1965</v>
      </c>
      <c r="G397" s="238">
        <v>1970</v>
      </c>
      <c r="H397" s="238">
        <v>1975</v>
      </c>
      <c r="I397" s="238">
        <v>1995</v>
      </c>
      <c r="J397" s="238">
        <v>1996</v>
      </c>
      <c r="K397" s="238">
        <v>1997</v>
      </c>
      <c r="L397" s="238">
        <v>1998</v>
      </c>
      <c r="M397" s="238">
        <v>1999</v>
      </c>
      <c r="N397" s="238">
        <v>2000</v>
      </c>
      <c r="O397" s="238">
        <v>2001</v>
      </c>
      <c r="P397" s="100">
        <v>2002</v>
      </c>
      <c r="Q397" s="101">
        <v>2003</v>
      </c>
      <c r="R397" s="100">
        <v>2004</v>
      </c>
      <c r="S397" s="100">
        <v>2005</v>
      </c>
      <c r="T397" s="100">
        <v>2006</v>
      </c>
      <c r="U397" s="100">
        <v>2007</v>
      </c>
      <c r="V397" s="100">
        <v>2008</v>
      </c>
      <c r="W397" s="101">
        <v>2009</v>
      </c>
    </row>
    <row r="398" spans="1:23" ht="15">
      <c r="B398" s="32" t="str">
        <f>+ca_1</f>
        <v>A. Private Institutions</v>
      </c>
      <c r="C398" s="73"/>
      <c r="D398" s="313">
        <v>1</v>
      </c>
      <c r="E398" s="249"/>
      <c r="F398" s="249"/>
      <c r="G398" s="249"/>
      <c r="H398" s="249"/>
      <c r="I398" s="249"/>
      <c r="J398" s="249"/>
      <c r="K398" s="249"/>
      <c r="L398" s="249"/>
      <c r="M398" s="249"/>
      <c r="N398" s="249"/>
      <c r="O398" s="249"/>
      <c r="P398" s="249"/>
      <c r="Q398" s="249"/>
      <c r="R398" s="249"/>
      <c r="S398" s="249"/>
      <c r="T398" s="249"/>
      <c r="U398" s="249"/>
      <c r="V398" s="249"/>
      <c r="W398" s="250"/>
    </row>
    <row r="399" spans="1:23" s="400" customFormat="1" ht="15">
      <c r="A399" s="2"/>
      <c r="B399" s="66"/>
      <c r="C399" s="64" t="str">
        <f>+p_1</f>
        <v>1. Undergraduate</v>
      </c>
      <c r="D399" s="378"/>
      <c r="E399" s="150"/>
      <c r="F399" s="150"/>
      <c r="G399" s="150"/>
      <c r="H399" s="150"/>
      <c r="I399" s="150"/>
      <c r="J399" s="150"/>
      <c r="K399" s="150"/>
      <c r="L399" s="150"/>
      <c r="M399" s="150"/>
      <c r="N399" s="150"/>
      <c r="O399" s="150"/>
      <c r="P399" s="156"/>
      <c r="Q399" s="156"/>
      <c r="R399" s="156"/>
      <c r="S399" s="156"/>
      <c r="T399" s="156"/>
      <c r="U399" s="156"/>
      <c r="V399" s="156"/>
      <c r="W399" s="158"/>
    </row>
    <row r="400" spans="1:23" s="400" customFormat="1" ht="15">
      <c r="A400" s="2"/>
      <c r="B400" s="66"/>
      <c r="C400" s="64" t="str">
        <f>+p_2</f>
        <v>2. Graduate</v>
      </c>
      <c r="D400" s="378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  <c r="O400" s="154"/>
      <c r="P400" s="154"/>
      <c r="Q400" s="154"/>
      <c r="R400" s="154"/>
      <c r="S400" s="154"/>
      <c r="T400" s="154"/>
      <c r="U400" s="154"/>
      <c r="V400" s="154"/>
      <c r="W400" s="290"/>
    </row>
    <row r="401" spans="1:25" s="400" customFormat="1" ht="15">
      <c r="A401" s="2"/>
      <c r="B401" s="66"/>
      <c r="C401" s="175" t="s">
        <v>123</v>
      </c>
      <c r="D401" s="314"/>
      <c r="E401" s="397"/>
      <c r="F401" s="397"/>
      <c r="G401" s="397"/>
      <c r="H401" s="397"/>
      <c r="I401" s="397"/>
      <c r="J401" s="397"/>
      <c r="K401" s="397"/>
      <c r="L401" s="397"/>
      <c r="M401" s="397"/>
      <c r="N401" s="397"/>
      <c r="O401" s="397"/>
      <c r="P401" s="398"/>
      <c r="Q401" s="398"/>
      <c r="R401" s="398"/>
      <c r="S401" s="398"/>
      <c r="T401" s="398"/>
      <c r="U401" s="398"/>
      <c r="V401" s="398"/>
      <c r="W401" s="399"/>
    </row>
    <row r="402" spans="1:25" s="400" customFormat="1" ht="15">
      <c r="A402" s="2"/>
      <c r="B402" s="66"/>
      <c r="C402" s="175" t="s">
        <v>124</v>
      </c>
      <c r="D402" s="314"/>
      <c r="E402" s="401"/>
      <c r="F402" s="401"/>
      <c r="G402" s="401"/>
      <c r="H402" s="401"/>
      <c r="I402" s="401"/>
      <c r="J402" s="401"/>
      <c r="K402" s="401"/>
      <c r="L402" s="401"/>
      <c r="M402" s="401"/>
      <c r="N402" s="401"/>
      <c r="O402" s="401"/>
      <c r="P402" s="303"/>
      <c r="Q402" s="303"/>
      <c r="R402" s="303"/>
      <c r="S402" s="303"/>
      <c r="T402" s="303"/>
      <c r="U402" s="303"/>
      <c r="V402" s="303"/>
      <c r="W402" s="304"/>
    </row>
    <row r="403" spans="1:25" s="400" customFormat="1" ht="15">
      <c r="A403" s="2"/>
      <c r="B403" s="66"/>
      <c r="C403" s="181" t="s">
        <v>197</v>
      </c>
      <c r="D403" s="314"/>
      <c r="E403" s="402"/>
      <c r="F403" s="402"/>
      <c r="G403" s="402"/>
      <c r="H403" s="402"/>
      <c r="I403" s="402"/>
      <c r="J403" s="402"/>
      <c r="K403" s="402"/>
      <c r="L403" s="402"/>
      <c r="M403" s="402"/>
      <c r="N403" s="402"/>
      <c r="O403" s="402"/>
      <c r="P403" s="305"/>
      <c r="Q403" s="305"/>
      <c r="R403" s="305"/>
      <c r="S403" s="305"/>
      <c r="T403" s="305"/>
      <c r="U403" s="305"/>
      <c r="V403" s="305"/>
      <c r="W403" s="306"/>
    </row>
    <row r="404" spans="1:25" s="400" customFormat="1" ht="15">
      <c r="A404" s="2"/>
      <c r="B404" s="33" t="str">
        <f>+ca_2</f>
        <v>B. Public Institutions</v>
      </c>
      <c r="C404" s="74"/>
      <c r="D404" s="375"/>
      <c r="E404" s="251"/>
      <c r="F404" s="251"/>
      <c r="G404" s="251"/>
      <c r="H404" s="251"/>
      <c r="I404" s="251"/>
      <c r="J404" s="251"/>
      <c r="K404" s="251"/>
      <c r="L404" s="251"/>
      <c r="M404" s="251"/>
      <c r="N404" s="251"/>
      <c r="O404" s="251"/>
      <c r="P404" s="251"/>
      <c r="Q404" s="251"/>
      <c r="R404" s="251"/>
      <c r="S404" s="251"/>
      <c r="T404" s="251"/>
      <c r="U404" s="251"/>
      <c r="V404" s="251"/>
      <c r="W404" s="126"/>
    </row>
    <row r="405" spans="1:25" s="400" customFormat="1" ht="15">
      <c r="A405" s="2"/>
      <c r="B405" s="66"/>
      <c r="C405" s="64" t="str">
        <f>+p_1</f>
        <v>1. Undergraduate</v>
      </c>
      <c r="D405" s="314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1"/>
    </row>
    <row r="406" spans="1:25" s="400" customFormat="1" ht="15">
      <c r="A406" s="2"/>
      <c r="B406" s="66"/>
      <c r="C406" s="64" t="str">
        <f>+p_2</f>
        <v>2. Graduate</v>
      </c>
      <c r="D406" s="31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  <c r="P406" s="155"/>
      <c r="Q406" s="155"/>
      <c r="R406" s="155"/>
      <c r="S406" s="155"/>
      <c r="T406" s="155"/>
      <c r="U406" s="155"/>
      <c r="V406" s="155"/>
      <c r="W406" s="126"/>
    </row>
    <row r="407" spans="1:25" s="400" customFormat="1" ht="15">
      <c r="A407" s="2"/>
      <c r="B407" s="66"/>
      <c r="C407" s="175" t="s">
        <v>123</v>
      </c>
      <c r="D407" s="314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3"/>
    </row>
    <row r="408" spans="1:25" s="400" customFormat="1" ht="15">
      <c r="A408" s="2"/>
      <c r="B408" s="66"/>
      <c r="C408" s="175" t="s">
        <v>124</v>
      </c>
      <c r="D408" s="314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6"/>
    </row>
    <row r="409" spans="1:25" s="400" customFormat="1" ht="15">
      <c r="A409" s="2"/>
      <c r="B409" s="66"/>
      <c r="C409" s="181" t="s">
        <v>197</v>
      </c>
      <c r="D409" s="314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15"/>
      <c r="Q409" s="115"/>
      <c r="R409" s="115"/>
      <c r="S409" s="115"/>
      <c r="T409" s="115"/>
      <c r="U409" s="115"/>
      <c r="V409" s="115"/>
      <c r="W409" s="116"/>
    </row>
    <row r="410" spans="1:25">
      <c r="B410" s="33" t="str">
        <f>+ca_3</f>
        <v xml:space="preserve">C.Total (private and public) </v>
      </c>
      <c r="C410" s="74"/>
      <c r="D410" s="294"/>
      <c r="E410" s="251"/>
      <c r="F410" s="251"/>
      <c r="G410" s="251"/>
      <c r="H410" s="251"/>
      <c r="I410" s="251"/>
      <c r="J410" s="251"/>
      <c r="K410" s="251"/>
      <c r="L410" s="251"/>
      <c r="M410" s="251"/>
      <c r="N410" s="251"/>
      <c r="O410" s="251"/>
      <c r="P410" s="251"/>
      <c r="Q410" s="251"/>
      <c r="R410" s="251"/>
      <c r="S410" s="251"/>
      <c r="T410" s="251"/>
      <c r="U410" s="251"/>
      <c r="V410" s="251"/>
      <c r="W410" s="251"/>
    </row>
    <row r="411" spans="1:25">
      <c r="B411" s="66"/>
      <c r="C411" s="64" t="str">
        <f>+p_1</f>
        <v>1. Undergraduate</v>
      </c>
      <c r="D411" s="295"/>
      <c r="E411" s="255"/>
      <c r="F411" s="255"/>
      <c r="G411" s="255"/>
      <c r="H411" s="255"/>
      <c r="I411" s="255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86"/>
    </row>
    <row r="412" spans="1:25">
      <c r="B412" s="66"/>
      <c r="C412" s="64" t="str">
        <f>+p_2</f>
        <v>2. Graduate</v>
      </c>
      <c r="D412" s="295"/>
      <c r="E412" s="256"/>
      <c r="F412" s="256"/>
      <c r="G412" s="256"/>
      <c r="H412" s="256"/>
      <c r="I412" s="256"/>
      <c r="J412" s="256"/>
      <c r="K412" s="256"/>
      <c r="L412" s="256"/>
      <c r="M412" s="256"/>
      <c r="N412" s="256"/>
      <c r="O412" s="256"/>
      <c r="P412" s="256"/>
      <c r="Q412" s="256"/>
      <c r="R412" s="256"/>
      <c r="S412" s="256"/>
      <c r="T412" s="256"/>
      <c r="U412" s="256"/>
      <c r="V412" s="256"/>
      <c r="W412" s="257"/>
      <c r="Y412" s="302"/>
    </row>
    <row r="413" spans="1:25">
      <c r="B413" s="66"/>
      <c r="C413" s="175" t="s">
        <v>123</v>
      </c>
      <c r="D413" s="295"/>
      <c r="E413" s="258"/>
      <c r="F413" s="258"/>
      <c r="G413" s="258"/>
      <c r="H413" s="258"/>
      <c r="I413" s="258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9"/>
    </row>
    <row r="414" spans="1:25">
      <c r="B414" s="66"/>
      <c r="C414" s="175" t="s">
        <v>124</v>
      </c>
      <c r="D414" s="295"/>
      <c r="E414" s="258"/>
      <c r="F414" s="258"/>
      <c r="G414" s="258"/>
      <c r="H414" s="258"/>
      <c r="I414" s="258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9"/>
    </row>
    <row r="415" spans="1:25">
      <c r="B415" s="70"/>
      <c r="C415" s="207" t="s">
        <v>197</v>
      </c>
      <c r="D415" s="296"/>
      <c r="E415" s="281"/>
      <c r="F415" s="281"/>
      <c r="G415" s="281"/>
      <c r="H415" s="281"/>
      <c r="I415" s="281"/>
      <c r="J415" s="281"/>
      <c r="K415" s="281"/>
      <c r="L415" s="281"/>
      <c r="M415" s="281"/>
      <c r="N415" s="281"/>
      <c r="O415" s="281"/>
      <c r="P415" s="281"/>
      <c r="Q415" s="281"/>
      <c r="R415" s="281"/>
      <c r="S415" s="281"/>
      <c r="T415" s="281"/>
      <c r="U415" s="281"/>
      <c r="V415" s="281"/>
      <c r="W415" s="291"/>
    </row>
    <row r="416" spans="1:25">
      <c r="B416" s="9"/>
    </row>
    <row r="417" spans="1:23">
      <c r="A417"/>
      <c r="B417" s="98" t="s">
        <v>139</v>
      </c>
      <c r="C417" s="99"/>
      <c r="D417" s="189"/>
      <c r="E417" s="238">
        <v>1960</v>
      </c>
      <c r="F417" s="238">
        <v>1965</v>
      </c>
      <c r="G417" s="238">
        <v>1970</v>
      </c>
      <c r="H417" s="238">
        <v>1975</v>
      </c>
      <c r="I417" s="238">
        <v>1995</v>
      </c>
      <c r="J417" s="238">
        <v>1996</v>
      </c>
      <c r="K417" s="238">
        <v>1997</v>
      </c>
      <c r="L417" s="238">
        <v>1998</v>
      </c>
      <c r="M417" s="238">
        <v>1999</v>
      </c>
      <c r="N417" s="238">
        <v>2000</v>
      </c>
      <c r="O417" s="238">
        <v>2001</v>
      </c>
      <c r="P417" s="100">
        <v>2002</v>
      </c>
      <c r="Q417" s="101">
        <v>2003</v>
      </c>
      <c r="R417" s="100">
        <v>2004</v>
      </c>
      <c r="S417" s="100">
        <v>2005</v>
      </c>
      <c r="T417" s="100">
        <v>2006</v>
      </c>
      <c r="U417" s="100">
        <v>2007</v>
      </c>
      <c r="V417" s="100">
        <v>2008</v>
      </c>
      <c r="W417" s="101">
        <v>2009</v>
      </c>
    </row>
    <row r="418" spans="1:23" ht="32.25" customHeight="1">
      <c r="A418"/>
      <c r="B418" s="136">
        <v>1</v>
      </c>
      <c r="C418" s="142" t="s">
        <v>125</v>
      </c>
      <c r="D418" s="198"/>
      <c r="E418" s="53"/>
      <c r="F418" s="53"/>
      <c r="G418" s="53"/>
      <c r="H418" s="53"/>
      <c r="I418" s="53"/>
      <c r="J418" s="53"/>
      <c r="K418" s="53"/>
      <c r="L418" s="53"/>
      <c r="M418" s="53"/>
      <c r="N418" s="53" t="str">
        <f t="shared" ref="N418" si="70">+IF(N410&gt;0,N411/N410,"-")</f>
        <v>-</v>
      </c>
      <c r="O418" s="53"/>
      <c r="P418" s="53"/>
      <c r="Q418" s="53"/>
      <c r="R418" s="53"/>
      <c r="S418" s="53"/>
      <c r="T418" s="53" t="str">
        <f t="shared" ref="T418:W418" si="71">+IF(T410&gt;0,T411/T410,"-")</f>
        <v>-</v>
      </c>
      <c r="U418" s="53" t="str">
        <f t="shared" si="71"/>
        <v>-</v>
      </c>
      <c r="V418" s="53" t="str">
        <f t="shared" si="71"/>
        <v>-</v>
      </c>
      <c r="W418" s="54" t="str">
        <f t="shared" si="71"/>
        <v>-</v>
      </c>
    </row>
    <row r="419" spans="1:23" ht="39" customHeight="1">
      <c r="A419"/>
      <c r="B419" s="138">
        <v>2</v>
      </c>
      <c r="C419" s="143" t="s">
        <v>126</v>
      </c>
      <c r="D419" s="76"/>
      <c r="E419" s="43"/>
      <c r="F419" s="43"/>
      <c r="G419" s="43"/>
      <c r="H419" s="43"/>
      <c r="I419" s="43"/>
      <c r="J419" s="43"/>
      <c r="K419" s="43"/>
      <c r="L419" s="43"/>
      <c r="M419" s="43"/>
      <c r="N419" s="43" t="str">
        <f t="shared" ref="N419" si="72">+IF(N398&gt;0,N399/N398,"-")</f>
        <v>-</v>
      </c>
      <c r="O419" s="43"/>
      <c r="P419" s="43"/>
      <c r="Q419" s="43"/>
      <c r="R419" s="43"/>
      <c r="S419" s="43"/>
      <c r="T419" s="43" t="str">
        <f t="shared" ref="T419:W419" si="73">+IF(T398&gt;0,T399/T398,"-")</f>
        <v>-</v>
      </c>
      <c r="U419" s="43" t="str">
        <f t="shared" si="73"/>
        <v>-</v>
      </c>
      <c r="V419" s="43" t="str">
        <f t="shared" si="73"/>
        <v>-</v>
      </c>
      <c r="W419" s="44" t="str">
        <f t="shared" si="73"/>
        <v>-</v>
      </c>
    </row>
    <row r="420" spans="1:23" ht="36" customHeight="1">
      <c r="A420"/>
      <c r="B420" s="140">
        <v>3</v>
      </c>
      <c r="C420" s="143" t="s">
        <v>127</v>
      </c>
      <c r="D420" s="94"/>
      <c r="E420" s="49"/>
      <c r="F420" s="49"/>
      <c r="G420" s="49"/>
      <c r="H420" s="49"/>
      <c r="I420" s="49"/>
      <c r="J420" s="49"/>
      <c r="K420" s="49"/>
      <c r="L420" s="49"/>
      <c r="M420" s="49"/>
      <c r="N420" s="49" t="str">
        <f t="shared" ref="N420" si="74">+IF(N404&gt;0,N405/N404,"-")</f>
        <v>-</v>
      </c>
      <c r="O420" s="49"/>
      <c r="P420" s="49"/>
      <c r="Q420" s="49"/>
      <c r="R420" s="49"/>
      <c r="S420" s="49"/>
      <c r="T420" s="49" t="str">
        <f t="shared" ref="T420:W420" si="75">+IF(T404&gt;0,T405/T404,"-")</f>
        <v>-</v>
      </c>
      <c r="U420" s="49" t="str">
        <f t="shared" si="75"/>
        <v>-</v>
      </c>
      <c r="V420" s="49" t="str">
        <f t="shared" si="75"/>
        <v>-</v>
      </c>
      <c r="W420" s="50" t="str">
        <f t="shared" si="75"/>
        <v>-</v>
      </c>
    </row>
    <row r="421" spans="1:23">
      <c r="B421" s="9"/>
      <c r="C421" s="5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1.25" customHeight="1">
      <c r="A422"/>
      <c r="B422" s="83" t="s">
        <v>96</v>
      </c>
      <c r="C422" s="80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2"/>
    </row>
    <row r="423" spans="1:23" ht="11.25" customHeight="1">
      <c r="A423"/>
      <c r="B423" s="84" t="s">
        <v>97</v>
      </c>
      <c r="C423" s="85" t="s">
        <v>98</v>
      </c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7"/>
    </row>
    <row r="424" spans="1:23" ht="24" customHeight="1">
      <c r="A424"/>
      <c r="B424" s="75"/>
      <c r="C424" s="460"/>
      <c r="D424" s="461"/>
      <c r="E424" s="461"/>
      <c r="F424" s="461"/>
      <c r="G424" s="461"/>
      <c r="H424" s="461"/>
      <c r="I424" s="461"/>
      <c r="J424" s="461"/>
      <c r="K424" s="461"/>
      <c r="L424" s="461"/>
      <c r="M424" s="461"/>
      <c r="N424" s="461"/>
      <c r="O424" s="461"/>
      <c r="P424" s="461"/>
      <c r="Q424" s="461"/>
      <c r="R424" s="461"/>
      <c r="S424" s="461"/>
      <c r="T424" s="461"/>
      <c r="U424" s="461"/>
      <c r="V424" s="461"/>
      <c r="W424" s="462"/>
    </row>
    <row r="425" spans="1:23" ht="13.7" customHeight="1">
      <c r="A425"/>
      <c r="B425" s="78"/>
      <c r="C425" s="460"/>
      <c r="D425" s="478"/>
      <c r="E425" s="478"/>
      <c r="F425" s="478"/>
      <c r="G425" s="478"/>
      <c r="H425" s="478"/>
      <c r="I425" s="478"/>
      <c r="J425" s="478"/>
      <c r="K425" s="478"/>
      <c r="L425" s="478"/>
      <c r="M425" s="478"/>
      <c r="N425" s="478"/>
      <c r="O425" s="478"/>
      <c r="P425" s="478"/>
      <c r="Q425" s="478"/>
      <c r="R425" s="478"/>
      <c r="S425" s="478"/>
      <c r="T425" s="478"/>
      <c r="U425" s="478"/>
      <c r="V425" s="478"/>
      <c r="W425" s="479"/>
    </row>
    <row r="426" spans="1:23" ht="13.7" customHeight="1">
      <c r="A426"/>
      <c r="B426" s="75"/>
      <c r="C426" s="475"/>
      <c r="D426" s="476"/>
      <c r="E426" s="476"/>
      <c r="F426" s="476"/>
      <c r="G426" s="476"/>
      <c r="H426" s="476"/>
      <c r="I426" s="476"/>
      <c r="J426" s="476"/>
      <c r="K426" s="476"/>
      <c r="L426" s="476"/>
      <c r="M426" s="476"/>
      <c r="N426" s="476"/>
      <c r="O426" s="476"/>
      <c r="P426" s="476"/>
      <c r="Q426" s="476"/>
      <c r="R426" s="476"/>
      <c r="S426" s="476"/>
      <c r="T426" s="476"/>
      <c r="U426" s="476"/>
      <c r="V426" s="476"/>
      <c r="W426" s="477"/>
    </row>
    <row r="427" spans="1:23" ht="13.7" customHeight="1">
      <c r="A427"/>
      <c r="B427" s="75"/>
      <c r="C427" s="475"/>
      <c r="D427" s="476"/>
      <c r="E427" s="476"/>
      <c r="F427" s="476"/>
      <c r="G427" s="476"/>
      <c r="H427" s="476"/>
      <c r="I427" s="476"/>
      <c r="J427" s="476"/>
      <c r="K427" s="476"/>
      <c r="L427" s="476"/>
      <c r="M427" s="476"/>
      <c r="N427" s="476"/>
      <c r="O427" s="476"/>
      <c r="P427" s="476"/>
      <c r="Q427" s="476"/>
      <c r="R427" s="476"/>
      <c r="S427" s="476"/>
      <c r="T427" s="476"/>
      <c r="U427" s="476"/>
      <c r="V427" s="476"/>
      <c r="W427" s="477"/>
    </row>
    <row r="428" spans="1:23" ht="13.7" customHeight="1">
      <c r="A428"/>
      <c r="B428" s="75"/>
      <c r="C428" s="475"/>
      <c r="D428" s="476"/>
      <c r="E428" s="476"/>
      <c r="F428" s="476"/>
      <c r="G428" s="476"/>
      <c r="H428" s="476"/>
      <c r="I428" s="476"/>
      <c r="J428" s="476"/>
      <c r="K428" s="476"/>
      <c r="L428" s="476"/>
      <c r="M428" s="476"/>
      <c r="N428" s="476"/>
      <c r="O428" s="476"/>
      <c r="P428" s="476"/>
      <c r="Q428" s="476"/>
      <c r="R428" s="476"/>
      <c r="S428" s="476"/>
      <c r="T428" s="476"/>
      <c r="U428" s="476"/>
      <c r="V428" s="476"/>
      <c r="W428" s="477"/>
    </row>
    <row r="429" spans="1:23" ht="13.7" customHeight="1">
      <c r="A429"/>
      <c r="B429" s="77"/>
      <c r="C429" s="475"/>
      <c r="D429" s="476"/>
      <c r="E429" s="476"/>
      <c r="F429" s="476"/>
      <c r="G429" s="476"/>
      <c r="H429" s="476"/>
      <c r="I429" s="476"/>
      <c r="J429" s="476"/>
      <c r="K429" s="476"/>
      <c r="L429" s="476"/>
      <c r="M429" s="476"/>
      <c r="N429" s="476"/>
      <c r="O429" s="476"/>
      <c r="P429" s="476"/>
      <c r="Q429" s="476"/>
      <c r="R429" s="476"/>
      <c r="S429" s="476"/>
      <c r="T429" s="476"/>
      <c r="U429" s="476"/>
      <c r="V429" s="476"/>
      <c r="W429" s="477"/>
    </row>
  </sheetData>
  <mergeCells count="41">
    <mergeCell ref="C374:W374"/>
    <mergeCell ref="C370:W370"/>
    <mergeCell ref="C221:W221"/>
    <mergeCell ref="C222:W222"/>
    <mergeCell ref="C223:W223"/>
    <mergeCell ref="C371:W371"/>
    <mergeCell ref="C372:W372"/>
    <mergeCell ref="C226:W226"/>
    <mergeCell ref="C375:W375"/>
    <mergeCell ref="C429:W429"/>
    <mergeCell ref="C428:W428"/>
    <mergeCell ref="C427:W427"/>
    <mergeCell ref="C424:W424"/>
    <mergeCell ref="C426:W426"/>
    <mergeCell ref="C425:W425"/>
    <mergeCell ref="C178:W178"/>
    <mergeCell ref="C179:W179"/>
    <mergeCell ref="C180:W180"/>
    <mergeCell ref="C373:W373"/>
    <mergeCell ref="C369:W369"/>
    <mergeCell ref="C48:W48"/>
    <mergeCell ref="C134:W134"/>
    <mergeCell ref="C176:W176"/>
    <mergeCell ref="C224:W224"/>
    <mergeCell ref="C225:W225"/>
    <mergeCell ref="C177:W177"/>
    <mergeCell ref="C83:W83"/>
    <mergeCell ref="C84:W84"/>
    <mergeCell ref="C85:W85"/>
    <mergeCell ref="C86:W86"/>
    <mergeCell ref="C87:W87"/>
    <mergeCell ref="C88:W88"/>
    <mergeCell ref="C133:W133"/>
    <mergeCell ref="C132:W132"/>
    <mergeCell ref="C131:W131"/>
    <mergeCell ref="C130:W130"/>
    <mergeCell ref="C43:W43"/>
    <mergeCell ref="C44:W44"/>
    <mergeCell ref="C45:W45"/>
    <mergeCell ref="C46:W46"/>
    <mergeCell ref="C47:W47"/>
  </mergeCells>
  <phoneticPr fontId="29" type="noConversion"/>
  <hyperlinks>
    <hyperlink ref="D5" location="B43" display="Notes"/>
    <hyperlink ref="D62" location="B83" display="Notes"/>
    <hyperlink ref="D154" location="B175" display="Notes"/>
    <hyperlink ref="D200" location="B221" display="Notes"/>
    <hyperlink ref="D397" location="B346" display="Notes"/>
    <hyperlink ref="D248" location="B293" display="Notes"/>
    <hyperlink ref="D108" location="B129" display="Notes"/>
  </hyperlinks>
  <printOptions horizontalCentered="1" verticalCentered="1"/>
  <pageMargins left="0.75" right="0.75" top="1" bottom="1" header="0" footer="0"/>
  <pageSetup orientation="landscape" r:id="rId1"/>
  <headerFooter alignWithMargins="0"/>
  <rowBreaks count="4" manualBreakCount="4">
    <brk id="57" max="16383" man="1"/>
    <brk id="103" max="12" man="1"/>
    <brk id="149" max="12" man="1"/>
    <brk id="194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3:P151"/>
  <sheetViews>
    <sheetView showGridLines="0" showZeros="0" topLeftCell="A124" zoomScale="55" zoomScaleNormal="55" workbookViewId="0">
      <selection activeCell="I75" sqref="I75"/>
    </sheetView>
  </sheetViews>
  <sheetFormatPr baseColWidth="10" defaultColWidth="11.42578125" defaultRowHeight="12.75"/>
  <cols>
    <col min="1" max="1" width="1.7109375" customWidth="1"/>
    <col min="2" max="2" width="6.5703125" customWidth="1"/>
    <col min="3" max="3" width="27.7109375" customWidth="1"/>
    <col min="4" max="4" width="5.140625" style="195" customWidth="1"/>
    <col min="5" max="15" width="8.85546875" customWidth="1"/>
    <col min="16" max="16" width="2.42578125" customWidth="1"/>
  </cols>
  <sheetData>
    <row r="3" spans="2:15" ht="15">
      <c r="B3" s="59" t="str">
        <f>+Index!B18</f>
        <v>III.1. Faculty by type of institution</v>
      </c>
      <c r="C3" s="60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2:15"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s="420" customFormat="1" ht="13.5" thickBot="1">
      <c r="B5" s="19" t="s">
        <v>61</v>
      </c>
      <c r="C5" s="25"/>
      <c r="D5" s="419" t="s">
        <v>93</v>
      </c>
      <c r="E5" s="238">
        <v>1999</v>
      </c>
      <c r="F5" s="100">
        <v>2000</v>
      </c>
      <c r="G5" s="100">
        <v>2001</v>
      </c>
      <c r="H5" s="100">
        <v>2002</v>
      </c>
      <c r="I5" s="101">
        <v>2003</v>
      </c>
      <c r="J5" s="100">
        <v>2004</v>
      </c>
      <c r="K5" s="100">
        <v>2005</v>
      </c>
      <c r="L5" s="100">
        <v>2006</v>
      </c>
      <c r="M5" s="100">
        <v>2007</v>
      </c>
      <c r="N5" s="100">
        <v>2008</v>
      </c>
      <c r="O5" s="101">
        <v>2009</v>
      </c>
    </row>
    <row r="6" spans="2:15" s="131" customFormat="1">
      <c r="B6" s="32" t="str">
        <f>+ca_1</f>
        <v>A. Private Institutions</v>
      </c>
      <c r="C6" s="26"/>
      <c r="D6" s="184">
        <v>1</v>
      </c>
      <c r="E6" s="7">
        <f>+E7+E11</f>
        <v>0</v>
      </c>
      <c r="F6" s="7">
        <f>+F7+F11</f>
        <v>0</v>
      </c>
      <c r="G6" s="7">
        <f>+G7+G11</f>
        <v>0</v>
      </c>
      <c r="H6" s="7">
        <f>+H7+H11</f>
        <v>0</v>
      </c>
      <c r="I6" s="7">
        <f t="shared" ref="I6:O6" si="0">+I7+I11</f>
        <v>0</v>
      </c>
      <c r="J6" s="249">
        <f t="shared" si="0"/>
        <v>0</v>
      </c>
      <c r="K6" s="249">
        <f t="shared" si="0"/>
        <v>0</v>
      </c>
      <c r="L6" s="249">
        <f t="shared" si="0"/>
        <v>0</v>
      </c>
      <c r="M6" s="249">
        <f t="shared" si="0"/>
        <v>0</v>
      </c>
      <c r="N6" s="249">
        <f t="shared" si="0"/>
        <v>0</v>
      </c>
      <c r="O6" s="250">
        <f t="shared" si="0"/>
        <v>0</v>
      </c>
    </row>
    <row r="7" spans="2:15">
      <c r="B7" s="66"/>
      <c r="C7" s="67" t="str">
        <f>+t_1</f>
        <v>1. Universities</v>
      </c>
      <c r="D7" s="185">
        <v>2</v>
      </c>
      <c r="E7" s="182">
        <f>SUM(E8:E10)</f>
        <v>0</v>
      </c>
      <c r="F7" s="182">
        <f>SUM(F8:F10)</f>
        <v>0</v>
      </c>
      <c r="G7" s="182">
        <f>SUM(G8:G10)</f>
        <v>0</v>
      </c>
      <c r="H7" s="182">
        <f>SUM(H8:H10)</f>
        <v>0</v>
      </c>
      <c r="I7" s="182">
        <f t="shared" ref="I7:O7" si="1">SUM(I8:I10)</f>
        <v>0</v>
      </c>
      <c r="J7" s="208">
        <f t="shared" si="1"/>
        <v>0</v>
      </c>
      <c r="K7" s="208">
        <f t="shared" si="1"/>
        <v>0</v>
      </c>
      <c r="L7" s="208">
        <f t="shared" si="1"/>
        <v>0</v>
      </c>
      <c r="M7" s="208">
        <f t="shared" si="1"/>
        <v>0</v>
      </c>
      <c r="N7" s="208">
        <f t="shared" si="1"/>
        <v>0</v>
      </c>
      <c r="O7" s="208">
        <f t="shared" si="1"/>
        <v>0</v>
      </c>
    </row>
    <row r="8" spans="2:15" s="400" customFormat="1">
      <c r="B8" s="66"/>
      <c r="C8" s="169" t="str">
        <f>+'I. Institutions'!C9</f>
        <v>Universities</v>
      </c>
      <c r="D8" s="185"/>
      <c r="E8" s="105"/>
      <c r="F8" s="106"/>
      <c r="G8" s="106"/>
      <c r="H8" s="106"/>
      <c r="I8" s="106"/>
      <c r="J8" s="398"/>
      <c r="K8" s="398"/>
      <c r="L8" s="398"/>
      <c r="M8" s="398"/>
      <c r="N8" s="398"/>
      <c r="O8" s="399"/>
    </row>
    <row r="9" spans="2:15" s="400" customFormat="1">
      <c r="B9" s="66"/>
      <c r="C9" s="169" t="str">
        <f>+'I. Institutions'!C10</f>
        <v>University Institutes</v>
      </c>
      <c r="D9" s="185"/>
      <c r="E9" s="107"/>
      <c r="F9" s="108"/>
      <c r="G9" s="108"/>
      <c r="H9" s="108"/>
      <c r="I9" s="108"/>
      <c r="J9" s="303"/>
      <c r="K9" s="303"/>
      <c r="L9" s="303"/>
      <c r="M9" s="303"/>
      <c r="N9" s="303"/>
      <c r="O9" s="304"/>
    </row>
    <row r="10" spans="2:15" s="400" customFormat="1">
      <c r="B10" s="66"/>
      <c r="C10" s="169" t="str">
        <f>+'I. Institutions'!C11</f>
        <v>-</v>
      </c>
      <c r="D10" s="185"/>
      <c r="E10" s="109"/>
      <c r="F10" s="110"/>
      <c r="G10" s="110"/>
      <c r="H10" s="110"/>
      <c r="I10" s="110"/>
      <c r="J10" s="305"/>
      <c r="K10" s="305"/>
      <c r="L10" s="305"/>
      <c r="M10" s="305"/>
      <c r="N10" s="305"/>
      <c r="O10" s="306"/>
    </row>
    <row r="11" spans="2:15" s="400" customFormat="1">
      <c r="B11" s="66"/>
      <c r="C11" s="67" t="str">
        <f>+t_2</f>
        <v>2. Non-university postsecondary</v>
      </c>
      <c r="D11" s="185"/>
      <c r="E11" s="173">
        <f>SUM(E12:E14)</f>
        <v>0</v>
      </c>
      <c r="F11" s="174">
        <f>SUM(F12:F14)</f>
        <v>0</v>
      </c>
      <c r="G11" s="174">
        <f>SUM(G12:G14)</f>
        <v>0</v>
      </c>
      <c r="H11" s="174">
        <f>SUM(H12:H14)</f>
        <v>0</v>
      </c>
      <c r="I11" s="174">
        <f t="shared" ref="I11:O11" si="2">SUM(I12:I14)</f>
        <v>0</v>
      </c>
      <c r="J11" s="155">
        <f t="shared" si="2"/>
        <v>0</v>
      </c>
      <c r="K11" s="155">
        <f t="shared" si="2"/>
        <v>0</v>
      </c>
      <c r="L11" s="155">
        <f t="shared" si="2"/>
        <v>0</v>
      </c>
      <c r="M11" s="155">
        <f t="shared" si="2"/>
        <v>0</v>
      </c>
      <c r="N11" s="155">
        <f>SUM(N12:N14)</f>
        <v>0</v>
      </c>
      <c r="O11" s="126">
        <f t="shared" si="2"/>
        <v>0</v>
      </c>
    </row>
    <row r="12" spans="2:15" s="400" customFormat="1">
      <c r="B12" s="66"/>
      <c r="C12" s="169" t="str">
        <f>+'I. Institutions'!C13</f>
        <v>Teacher training institutes</v>
      </c>
      <c r="D12" s="185"/>
      <c r="E12" s="171"/>
      <c r="F12" s="172"/>
      <c r="G12" s="172"/>
      <c r="H12" s="172"/>
      <c r="I12" s="172"/>
      <c r="J12" s="157"/>
      <c r="K12" s="157"/>
      <c r="L12" s="157"/>
      <c r="M12" s="157"/>
      <c r="N12" s="157"/>
      <c r="O12" s="404"/>
    </row>
    <row r="13" spans="2:15" s="400" customFormat="1">
      <c r="B13" s="66"/>
      <c r="C13" s="169" t="str">
        <f>+'I. Institutions'!C14</f>
        <v>Professional institutes</v>
      </c>
      <c r="D13" s="185"/>
      <c r="E13" s="15"/>
      <c r="F13" s="11"/>
      <c r="G13" s="11"/>
      <c r="H13" s="11"/>
      <c r="I13" s="11"/>
      <c r="J13" s="308"/>
      <c r="K13" s="117"/>
      <c r="L13" s="117"/>
      <c r="M13" s="117"/>
      <c r="N13" s="117"/>
      <c r="O13" s="118"/>
    </row>
    <row r="14" spans="2:15" s="131" customFormat="1">
      <c r="B14" s="66"/>
      <c r="C14" s="169" t="str">
        <f>+'I. Institutions'!C15</f>
        <v>Institutes</v>
      </c>
      <c r="D14" s="185">
        <v>3</v>
      </c>
      <c r="E14" s="117"/>
      <c r="F14" s="117"/>
      <c r="G14" s="117"/>
      <c r="H14" s="117"/>
      <c r="I14" s="117"/>
      <c r="J14" s="117"/>
      <c r="K14" s="117"/>
      <c r="L14" s="117"/>
      <c r="M14" s="117"/>
      <c r="N14" s="118"/>
      <c r="O14" s="118"/>
    </row>
    <row r="15" spans="2:15" s="400" customFormat="1">
      <c r="B15" s="33" t="str">
        <f>+ca_2</f>
        <v>B. Public Institutions</v>
      </c>
      <c r="C15" s="27"/>
      <c r="D15" s="176"/>
      <c r="E15" s="208">
        <f>+E16+E20</f>
        <v>0</v>
      </c>
      <c r="F15" s="208">
        <f>+F16+F20</f>
        <v>0</v>
      </c>
      <c r="G15" s="208">
        <f>+G16+G20</f>
        <v>0</v>
      </c>
      <c r="H15" s="208">
        <f>+H16+H20</f>
        <v>0</v>
      </c>
      <c r="I15" s="208">
        <f t="shared" ref="I15:O15" si="3">+I16+I20</f>
        <v>0</v>
      </c>
      <c r="J15" s="251">
        <f t="shared" si="3"/>
        <v>0</v>
      </c>
      <c r="K15" s="251">
        <f t="shared" si="3"/>
        <v>0</v>
      </c>
      <c r="L15" s="251">
        <f t="shared" si="3"/>
        <v>0</v>
      </c>
      <c r="M15" s="251">
        <f t="shared" si="3"/>
        <v>0</v>
      </c>
      <c r="N15" s="251">
        <f t="shared" si="3"/>
        <v>0</v>
      </c>
      <c r="O15" s="126">
        <f t="shared" si="3"/>
        <v>0</v>
      </c>
    </row>
    <row r="16" spans="2:15" s="400" customFormat="1">
      <c r="B16" s="66"/>
      <c r="C16" s="67" t="str">
        <f>+t_1</f>
        <v>1. Universities</v>
      </c>
      <c r="D16" s="185"/>
      <c r="E16" s="208">
        <f>SUM(E17:E19)</f>
        <v>0</v>
      </c>
      <c r="F16" s="208">
        <f>SUM(F17:F19)</f>
        <v>0</v>
      </c>
      <c r="G16" s="208">
        <f>SUM(G17:G19)</f>
        <v>0</v>
      </c>
      <c r="H16" s="208">
        <f>SUM(H17:H19)</f>
        <v>0</v>
      </c>
      <c r="I16" s="208">
        <f t="shared" ref="I16:O16" si="4">SUM(I17:I19)</f>
        <v>0</v>
      </c>
      <c r="J16" s="208">
        <f t="shared" si="4"/>
        <v>0</v>
      </c>
      <c r="K16" s="208">
        <f t="shared" si="4"/>
        <v>0</v>
      </c>
      <c r="L16" s="208">
        <f t="shared" si="4"/>
        <v>0</v>
      </c>
      <c r="M16" s="208">
        <f t="shared" si="4"/>
        <v>0</v>
      </c>
      <c r="N16" s="208">
        <f t="shared" si="4"/>
        <v>0</v>
      </c>
      <c r="O16" s="208">
        <f t="shared" si="4"/>
        <v>0</v>
      </c>
    </row>
    <row r="17" spans="1:15" s="400" customFormat="1">
      <c r="B17" s="66"/>
      <c r="C17" s="169" t="str">
        <f>+'I. Institutions'!C18</f>
        <v>Universities</v>
      </c>
      <c r="D17" s="185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9"/>
    </row>
    <row r="18" spans="1:15" s="400" customFormat="1">
      <c r="B18" s="66"/>
      <c r="C18" s="169" t="str">
        <f>+'I. Institutions'!C19</f>
        <v>University Institutes</v>
      </c>
      <c r="D18" s="185">
        <v>4</v>
      </c>
      <c r="E18" s="107"/>
      <c r="F18" s="108"/>
      <c r="G18" s="108"/>
      <c r="H18" s="108"/>
      <c r="I18" s="108"/>
      <c r="J18" s="309"/>
      <c r="K18" s="303"/>
      <c r="L18" s="303"/>
      <c r="M18" s="303"/>
      <c r="N18" s="303"/>
      <c r="O18" s="304"/>
    </row>
    <row r="19" spans="1:15" s="400" customFormat="1">
      <c r="B19" s="66"/>
      <c r="C19" s="169" t="str">
        <f>+'I. Institutions'!C20</f>
        <v>-</v>
      </c>
      <c r="D19" s="185"/>
      <c r="E19" s="109"/>
      <c r="F19" s="110"/>
      <c r="G19" s="110"/>
      <c r="H19" s="110"/>
      <c r="I19" s="110"/>
      <c r="J19" s="305"/>
      <c r="K19" s="305"/>
      <c r="L19" s="305"/>
      <c r="M19" s="305"/>
      <c r="N19" s="305"/>
      <c r="O19" s="306"/>
    </row>
    <row r="20" spans="1:15" s="400" customFormat="1">
      <c r="B20" s="66"/>
      <c r="C20" s="67" t="str">
        <f>+t_2</f>
        <v>2. Non-university postsecondary</v>
      </c>
      <c r="D20" s="185"/>
      <c r="E20" s="173">
        <f t="shared" ref="E20:N20" si="5">SUM(E21:E23)</f>
        <v>0</v>
      </c>
      <c r="F20" s="174">
        <f t="shared" si="5"/>
        <v>0</v>
      </c>
      <c r="G20" s="174">
        <f t="shared" si="5"/>
        <v>0</v>
      </c>
      <c r="H20" s="174">
        <f t="shared" si="5"/>
        <v>0</v>
      </c>
      <c r="I20" s="174">
        <f t="shared" si="5"/>
        <v>0</v>
      </c>
      <c r="J20" s="155">
        <f t="shared" si="5"/>
        <v>0</v>
      </c>
      <c r="K20" s="155">
        <f t="shared" si="5"/>
        <v>0</v>
      </c>
      <c r="L20" s="155">
        <f t="shared" si="5"/>
        <v>0</v>
      </c>
      <c r="M20" s="155">
        <f t="shared" si="5"/>
        <v>0</v>
      </c>
      <c r="N20" s="155">
        <f t="shared" si="5"/>
        <v>0</v>
      </c>
      <c r="O20" s="126">
        <f>SUM(O22:O23)</f>
        <v>0</v>
      </c>
    </row>
    <row r="21" spans="1:15" s="400" customFormat="1">
      <c r="B21" s="66"/>
      <c r="C21" s="169" t="str">
        <f>+'I. Institutions'!C22</f>
        <v>Teacher training institutes</v>
      </c>
      <c r="D21" s="185"/>
      <c r="E21" s="171"/>
      <c r="F21" s="172"/>
      <c r="G21" s="172"/>
      <c r="H21" s="172"/>
      <c r="I21" s="172"/>
      <c r="J21" s="157"/>
      <c r="K21" s="157"/>
      <c r="L21" s="157"/>
      <c r="M21" s="157"/>
      <c r="N21" s="157"/>
    </row>
    <row r="22" spans="1:15" s="131" customFormat="1">
      <c r="A22" s="3"/>
      <c r="B22" s="66"/>
      <c r="C22" s="169" t="str">
        <f>+'I. Institutions'!C23</f>
        <v>Professional institutes</v>
      </c>
      <c r="D22" s="185"/>
      <c r="E22" s="15"/>
      <c r="F22" s="11"/>
      <c r="G22" s="11"/>
      <c r="H22" s="11"/>
      <c r="I22" s="11"/>
      <c r="J22" s="117"/>
      <c r="K22" s="117"/>
      <c r="L22" s="117"/>
      <c r="M22" s="117"/>
      <c r="N22" s="117"/>
      <c r="O22" s="118"/>
    </row>
    <row r="23" spans="1:15" s="400" customFormat="1">
      <c r="A23" s="2"/>
      <c r="B23" s="66"/>
      <c r="C23" s="169" t="str">
        <f>+'I. Institutions'!C24</f>
        <v>Institutes</v>
      </c>
      <c r="D23" s="185"/>
      <c r="E23" s="117"/>
      <c r="F23" s="117"/>
      <c r="G23" s="117"/>
      <c r="H23" s="117"/>
      <c r="I23" s="117"/>
      <c r="J23" s="117"/>
      <c r="K23" s="117"/>
      <c r="L23" s="117"/>
      <c r="M23" s="117"/>
      <c r="N23" s="157"/>
      <c r="O23" s="157"/>
    </row>
    <row r="24" spans="1:15">
      <c r="A24" s="2"/>
      <c r="B24" s="163" t="str">
        <f>+ca_3</f>
        <v xml:space="preserve">C.Total (private and public) </v>
      </c>
      <c r="C24" s="164"/>
      <c r="D24" s="186"/>
      <c r="E24" s="165">
        <f>+E25+E29</f>
        <v>0</v>
      </c>
      <c r="F24" s="165">
        <f>+F25+F29</f>
        <v>0</v>
      </c>
      <c r="G24" s="165">
        <f>+G25+G29</f>
        <v>0</v>
      </c>
      <c r="H24" s="165">
        <f>+H25+H29</f>
        <v>0</v>
      </c>
      <c r="I24" s="165">
        <f t="shared" ref="I24:O24" si="6">+I25+I29</f>
        <v>0</v>
      </c>
      <c r="J24" s="252">
        <f t="shared" si="6"/>
        <v>0</v>
      </c>
      <c r="K24" s="252">
        <f t="shared" si="6"/>
        <v>0</v>
      </c>
      <c r="L24" s="252">
        <f t="shared" si="6"/>
        <v>0</v>
      </c>
      <c r="M24" s="252">
        <f t="shared" si="6"/>
        <v>0</v>
      </c>
      <c r="N24" s="252">
        <f t="shared" si="6"/>
        <v>0</v>
      </c>
      <c r="O24" s="307">
        <f t="shared" si="6"/>
        <v>0</v>
      </c>
    </row>
    <row r="25" spans="1:15">
      <c r="A25" s="2"/>
      <c r="B25" s="167"/>
      <c r="C25" s="168" t="str">
        <f>+t_1</f>
        <v>1. Universities</v>
      </c>
      <c r="D25" s="187"/>
      <c r="E25" s="170">
        <f>+E7+E16</f>
        <v>0</v>
      </c>
      <c r="F25" s="170">
        <f>+F7+F16</f>
        <v>0</v>
      </c>
      <c r="G25" s="170">
        <f>+G7+G16</f>
        <v>0</v>
      </c>
      <c r="H25" s="170">
        <f>+H7+H16</f>
        <v>0</v>
      </c>
      <c r="I25" s="170">
        <f t="shared" ref="I25:O25" si="7">+I7+I16</f>
        <v>0</v>
      </c>
      <c r="J25" s="253">
        <f t="shared" si="7"/>
        <v>0</v>
      </c>
      <c r="K25" s="253">
        <f t="shared" si="7"/>
        <v>0</v>
      </c>
      <c r="L25" s="253">
        <f t="shared" si="7"/>
        <v>0</v>
      </c>
      <c r="M25" s="253">
        <f t="shared" si="7"/>
        <v>0</v>
      </c>
      <c r="N25" s="253">
        <f t="shared" si="7"/>
        <v>0</v>
      </c>
      <c r="O25" s="254">
        <f t="shared" si="7"/>
        <v>0</v>
      </c>
    </row>
    <row r="26" spans="1:15">
      <c r="A26" s="2"/>
      <c r="B26" s="66"/>
      <c r="C26" s="67"/>
      <c r="D26" s="188"/>
      <c r="E26" s="68"/>
      <c r="F26" s="68"/>
      <c r="G26" s="68"/>
      <c r="H26" s="68"/>
      <c r="I26" s="68"/>
      <c r="J26" s="255"/>
      <c r="K26" s="255"/>
      <c r="L26" s="255"/>
      <c r="M26" s="255"/>
      <c r="N26" s="255"/>
      <c r="O26" s="255"/>
    </row>
    <row r="27" spans="1:15">
      <c r="A27" s="2"/>
      <c r="B27" s="66"/>
      <c r="C27" s="67"/>
      <c r="D27" s="188"/>
      <c r="E27" s="68"/>
      <c r="F27" s="68"/>
      <c r="G27" s="68"/>
      <c r="H27" s="68"/>
      <c r="I27" s="68"/>
      <c r="J27" s="255"/>
      <c r="K27" s="255"/>
      <c r="L27" s="255"/>
      <c r="M27" s="255"/>
      <c r="N27" s="255"/>
      <c r="O27" s="255"/>
    </row>
    <row r="28" spans="1:15">
      <c r="A28" s="2"/>
      <c r="B28" s="66"/>
      <c r="C28" s="67"/>
      <c r="D28" s="188"/>
      <c r="E28" s="68"/>
      <c r="F28" s="68"/>
      <c r="G28" s="68"/>
      <c r="H28" s="68"/>
      <c r="I28" s="68"/>
      <c r="J28" s="255"/>
      <c r="K28" s="255"/>
      <c r="L28" s="255"/>
      <c r="M28" s="255"/>
      <c r="N28" s="255"/>
      <c r="O28" s="255"/>
    </row>
    <row r="29" spans="1:15">
      <c r="A29" s="2"/>
      <c r="B29" s="66"/>
      <c r="C29" s="67" t="str">
        <f>+t_2</f>
        <v>2. Non-university postsecondary</v>
      </c>
      <c r="D29" s="188"/>
      <c r="E29" s="69">
        <f>+E11+E20</f>
        <v>0</v>
      </c>
      <c r="F29" s="69">
        <f>+F11+F20</f>
        <v>0</v>
      </c>
      <c r="G29" s="69">
        <f>+G11+G20</f>
        <v>0</v>
      </c>
      <c r="H29" s="69">
        <f>+H11+H20</f>
        <v>0</v>
      </c>
      <c r="I29" s="69">
        <f t="shared" ref="I29:O29" si="8">+I11+I20</f>
        <v>0</v>
      </c>
      <c r="J29" s="256">
        <f t="shared" si="8"/>
        <v>0</v>
      </c>
      <c r="K29" s="256">
        <f t="shared" si="8"/>
        <v>0</v>
      </c>
      <c r="L29" s="256">
        <f t="shared" si="8"/>
        <v>0</v>
      </c>
      <c r="M29" s="256">
        <f t="shared" si="8"/>
        <v>0</v>
      </c>
      <c r="N29" s="256">
        <f t="shared" si="8"/>
        <v>0</v>
      </c>
      <c r="O29" s="257">
        <f t="shared" si="8"/>
        <v>0</v>
      </c>
    </row>
    <row r="30" spans="1:15" ht="11.85" customHeight="1">
      <c r="A30" s="2"/>
      <c r="B30" s="66"/>
      <c r="C30" s="169"/>
      <c r="D30" s="188"/>
      <c r="E30" s="69"/>
      <c r="F30" s="88"/>
      <c r="G30" s="88"/>
      <c r="H30" s="88"/>
      <c r="I30" s="88"/>
      <c r="J30" s="258"/>
      <c r="K30" s="258"/>
      <c r="L30" s="258"/>
      <c r="M30" s="258"/>
      <c r="N30" s="258"/>
      <c r="O30" s="259"/>
    </row>
    <row r="31" spans="1:15" ht="11.85" customHeight="1">
      <c r="A31" s="2"/>
      <c r="B31" s="66"/>
      <c r="C31" s="169"/>
      <c r="D31" s="188"/>
      <c r="E31" s="69"/>
      <c r="F31" s="88"/>
      <c r="G31" s="88"/>
      <c r="H31" s="88"/>
      <c r="I31" s="88"/>
      <c r="J31" s="88"/>
      <c r="K31" s="88"/>
      <c r="L31" s="88"/>
      <c r="M31" s="88"/>
      <c r="N31" s="88"/>
      <c r="O31" s="96"/>
    </row>
    <row r="32" spans="1:15" ht="11.85" customHeight="1">
      <c r="A32" s="2"/>
      <c r="B32" s="57"/>
      <c r="C32" s="203"/>
      <c r="D32" s="196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5"/>
    </row>
    <row r="33" spans="1:16" ht="11.85" customHeight="1">
      <c r="A33" s="2"/>
      <c r="B33" s="9"/>
      <c r="C33" s="2"/>
      <c r="D33" s="199"/>
      <c r="E33" s="2"/>
      <c r="F33" s="2"/>
      <c r="G33" s="2"/>
      <c r="H33" s="2"/>
      <c r="I33" s="2"/>
      <c r="J33" s="2"/>
      <c r="K33" s="2"/>
    </row>
    <row r="34" spans="1:16" ht="11.85" customHeight="1">
      <c r="A34" s="2"/>
      <c r="B34" s="9"/>
      <c r="C34" s="2"/>
      <c r="D34" s="199"/>
      <c r="E34" s="2"/>
      <c r="F34" s="2"/>
      <c r="G34" s="2"/>
      <c r="H34" s="2"/>
      <c r="I34" s="2"/>
      <c r="J34" s="2"/>
      <c r="K34" s="2"/>
    </row>
    <row r="35" spans="1:16">
      <c r="B35" s="98" t="s">
        <v>139</v>
      </c>
      <c r="C35" s="99"/>
      <c r="D35" s="189"/>
      <c r="E35" s="238">
        <v>1999</v>
      </c>
      <c r="F35" s="100">
        <v>2000</v>
      </c>
      <c r="G35" s="100">
        <v>2001</v>
      </c>
      <c r="H35" s="100">
        <v>2002</v>
      </c>
      <c r="I35" s="101">
        <v>2003</v>
      </c>
      <c r="J35" s="100">
        <v>2004</v>
      </c>
      <c r="K35" s="100">
        <v>2005</v>
      </c>
      <c r="L35" s="100">
        <v>2006</v>
      </c>
      <c r="M35" s="100">
        <v>2007</v>
      </c>
      <c r="N35" s="100">
        <v>2008</v>
      </c>
      <c r="O35" s="101">
        <v>2009</v>
      </c>
    </row>
    <row r="36" spans="1:16" ht="36" customHeight="1">
      <c r="B36" s="140">
        <v>3</v>
      </c>
      <c r="C36" s="183" t="s">
        <v>128</v>
      </c>
      <c r="D36" s="94"/>
      <c r="E36" s="49" t="str">
        <f t="shared" ref="E36:O36" si="9">IF(E15&gt;0,E16/E15,"-")</f>
        <v>-</v>
      </c>
      <c r="F36" s="49" t="str">
        <f t="shared" si="9"/>
        <v>-</v>
      </c>
      <c r="G36" s="49" t="str">
        <f t="shared" si="9"/>
        <v>-</v>
      </c>
      <c r="H36" s="49" t="str">
        <f t="shared" si="9"/>
        <v>-</v>
      </c>
      <c r="I36" s="49" t="str">
        <f t="shared" si="9"/>
        <v>-</v>
      </c>
      <c r="J36" s="49" t="str">
        <f t="shared" si="9"/>
        <v>-</v>
      </c>
      <c r="K36" s="49" t="str">
        <f t="shared" si="9"/>
        <v>-</v>
      </c>
      <c r="L36" s="49" t="str">
        <f t="shared" si="9"/>
        <v>-</v>
      </c>
      <c r="M36" s="49" t="str">
        <f t="shared" si="9"/>
        <v>-</v>
      </c>
      <c r="N36" s="49" t="str">
        <f t="shared" si="9"/>
        <v>-</v>
      </c>
      <c r="O36" s="50" t="str">
        <f t="shared" si="9"/>
        <v>-</v>
      </c>
    </row>
    <row r="37" spans="1:16">
      <c r="A37" s="2"/>
      <c r="B37" s="9"/>
      <c r="C37" s="5"/>
      <c r="D37" s="6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1.25" customHeight="1">
      <c r="B38" s="226" t="s">
        <v>96</v>
      </c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2"/>
    </row>
    <row r="39" spans="1:16" ht="11.25" customHeight="1">
      <c r="B39" s="84" t="s">
        <v>97</v>
      </c>
      <c r="C39" s="85" t="s">
        <v>98</v>
      </c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7"/>
    </row>
    <row r="40" spans="1:16" ht="13.7" customHeight="1">
      <c r="B40" s="377">
        <v>1</v>
      </c>
      <c r="C40" s="491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O40" s="493"/>
    </row>
    <row r="41" spans="1:16" ht="22.5" customHeight="1">
      <c r="B41" s="377">
        <v>2</v>
      </c>
      <c r="C41" s="491"/>
      <c r="D41" s="492"/>
      <c r="E41" s="492"/>
      <c r="F41" s="492"/>
      <c r="G41" s="492"/>
      <c r="H41" s="492"/>
      <c r="I41" s="492"/>
      <c r="J41" s="492"/>
      <c r="K41" s="492"/>
      <c r="L41" s="492"/>
      <c r="M41" s="492"/>
      <c r="N41" s="492"/>
      <c r="O41" s="493"/>
    </row>
    <row r="42" spans="1:16" ht="16.5" customHeight="1">
      <c r="B42" s="377">
        <v>3</v>
      </c>
      <c r="C42" s="491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3"/>
    </row>
    <row r="43" spans="1:16" ht="13.7" customHeight="1">
      <c r="B43" s="377">
        <v>4</v>
      </c>
      <c r="C43" s="491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3"/>
    </row>
    <row r="44" spans="1:16" ht="13.7" customHeight="1">
      <c r="B44" s="427"/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</row>
    <row r="45" spans="1:16">
      <c r="A45" s="2"/>
      <c r="B45" s="2"/>
      <c r="C45" s="2"/>
      <c r="D45" s="199"/>
      <c r="E45" s="2"/>
      <c r="F45" s="2"/>
      <c r="G45" s="2"/>
      <c r="H45" s="2"/>
      <c r="I45" s="2"/>
      <c r="J45" s="2"/>
      <c r="K45" s="2"/>
    </row>
    <row r="46" spans="1:16">
      <c r="A46" s="2"/>
      <c r="B46" s="2"/>
      <c r="C46" s="2"/>
      <c r="D46" s="199"/>
      <c r="E46" s="2"/>
      <c r="F46" s="2"/>
      <c r="G46" s="2"/>
      <c r="H46" s="2"/>
      <c r="I46" s="2"/>
      <c r="J46" s="2"/>
      <c r="K46" s="2"/>
    </row>
    <row r="47" spans="1:16">
      <c r="A47" s="2"/>
      <c r="B47" s="2"/>
      <c r="C47" s="2"/>
      <c r="D47" s="199"/>
      <c r="E47" s="2"/>
      <c r="F47" s="2"/>
      <c r="G47" s="2"/>
      <c r="H47" s="2"/>
      <c r="I47" s="2"/>
      <c r="J47" s="2"/>
      <c r="K47" s="2"/>
    </row>
    <row r="48" spans="1:16">
      <c r="A48" s="2"/>
      <c r="B48" s="2"/>
      <c r="C48" s="2"/>
      <c r="D48" s="199"/>
      <c r="E48" s="2"/>
      <c r="F48" s="2"/>
      <c r="G48" s="2"/>
      <c r="H48" s="2"/>
      <c r="I48" s="2"/>
      <c r="J48" s="2"/>
      <c r="K48" s="2"/>
    </row>
    <row r="49" spans="1:15">
      <c r="A49" s="2"/>
      <c r="B49" s="2"/>
      <c r="C49" s="2"/>
      <c r="D49" s="199"/>
      <c r="E49" s="2"/>
      <c r="F49" s="2"/>
      <c r="G49" s="2"/>
      <c r="H49" s="2"/>
      <c r="I49" s="2"/>
      <c r="J49" s="2"/>
      <c r="K49" s="2"/>
    </row>
    <row r="50" spans="1:15">
      <c r="A50" s="2"/>
      <c r="B50" s="2"/>
      <c r="C50" s="2"/>
      <c r="D50" s="199"/>
      <c r="E50" s="2"/>
      <c r="F50" s="2"/>
      <c r="G50" s="2"/>
      <c r="H50" s="2"/>
      <c r="I50" s="2"/>
      <c r="J50" s="2"/>
      <c r="K50" s="2"/>
    </row>
    <row r="51" spans="1:15">
      <c r="A51" s="2"/>
      <c r="B51" s="2"/>
      <c r="C51" s="2"/>
      <c r="D51" s="199"/>
      <c r="E51" s="2"/>
      <c r="F51" s="2"/>
      <c r="G51" s="2"/>
      <c r="H51" s="2"/>
      <c r="I51" s="2"/>
      <c r="J51" s="2"/>
      <c r="K51" s="2"/>
    </row>
    <row r="52" spans="1:15">
      <c r="A52" s="2"/>
      <c r="B52" s="2"/>
      <c r="C52" s="2"/>
      <c r="D52" s="199"/>
      <c r="E52" s="2"/>
      <c r="F52" s="2"/>
      <c r="G52" s="2"/>
      <c r="H52" s="2"/>
      <c r="I52" s="2"/>
      <c r="J52" s="2"/>
      <c r="K52" s="2"/>
    </row>
    <row r="53" spans="1:15">
      <c r="A53" s="2"/>
      <c r="B53" s="2"/>
      <c r="C53" s="2"/>
      <c r="D53" s="199"/>
      <c r="E53" s="2"/>
      <c r="F53" s="2"/>
      <c r="G53" s="2"/>
      <c r="H53" s="2"/>
      <c r="I53" s="2"/>
      <c r="J53" s="2"/>
      <c r="K53" s="2"/>
    </row>
    <row r="54" spans="1:15">
      <c r="A54" s="2"/>
      <c r="B54" s="2"/>
      <c r="C54" s="2"/>
      <c r="D54" s="199"/>
      <c r="E54" s="2"/>
      <c r="F54" s="2"/>
      <c r="G54" s="2"/>
      <c r="H54" s="2"/>
      <c r="I54" s="2"/>
      <c r="J54" s="2"/>
      <c r="K54" s="2"/>
    </row>
    <row r="55" spans="1:15">
      <c r="A55" s="2"/>
      <c r="B55" s="2"/>
      <c r="C55" s="2"/>
      <c r="D55" s="199"/>
      <c r="E55" s="2"/>
      <c r="F55" s="2"/>
      <c r="G55" s="2"/>
      <c r="H55" s="2"/>
      <c r="I55" s="2"/>
      <c r="J55" s="2"/>
      <c r="K55" s="2"/>
    </row>
    <row r="56" spans="1:15">
      <c r="A56" s="2"/>
      <c r="B56" s="2"/>
      <c r="C56" s="2"/>
      <c r="D56" s="199"/>
      <c r="E56" s="2"/>
      <c r="F56" s="2"/>
      <c r="G56" s="2"/>
      <c r="H56" s="2"/>
      <c r="I56" s="2"/>
      <c r="J56" s="2"/>
      <c r="K56" s="2"/>
    </row>
    <row r="57" spans="1:15">
      <c r="A57" s="2"/>
      <c r="B57" s="2"/>
      <c r="C57" s="2"/>
      <c r="D57" s="199"/>
      <c r="E57" s="2"/>
      <c r="F57" s="2"/>
      <c r="G57" s="2"/>
      <c r="H57" s="2"/>
      <c r="I57" s="2"/>
      <c r="J57" s="2"/>
      <c r="K57" s="2"/>
    </row>
    <row r="58" spans="1:15">
      <c r="A58" s="2"/>
      <c r="B58" s="2"/>
      <c r="C58" s="2"/>
      <c r="D58" s="199"/>
      <c r="E58" s="2"/>
      <c r="F58" s="2"/>
      <c r="G58" s="2"/>
      <c r="H58" s="2"/>
      <c r="I58" s="2"/>
      <c r="J58" s="2"/>
      <c r="K58" s="2"/>
    </row>
    <row r="62" spans="1:15" ht="15">
      <c r="B62" s="59" t="str">
        <f>+Index!B19</f>
        <v>III.2. Faculty by time status</v>
      </c>
      <c r="C62" s="60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</row>
    <row r="63" spans="1:15">
      <c r="B63" s="5"/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s="420" customFormat="1" ht="13.5" thickBot="1">
      <c r="B64" s="19" t="s">
        <v>61</v>
      </c>
      <c r="C64" s="25"/>
      <c r="D64" s="419" t="s">
        <v>93</v>
      </c>
      <c r="E64" s="238">
        <v>1999</v>
      </c>
      <c r="F64" s="100">
        <v>2000</v>
      </c>
      <c r="G64" s="100">
        <v>2001</v>
      </c>
      <c r="H64" s="100">
        <v>2002</v>
      </c>
      <c r="I64" s="101">
        <v>2003</v>
      </c>
      <c r="J64" s="100">
        <v>2004</v>
      </c>
      <c r="K64" s="100">
        <v>2005</v>
      </c>
      <c r="L64" s="100">
        <v>2006</v>
      </c>
      <c r="M64" s="100">
        <v>2007</v>
      </c>
      <c r="N64" s="100">
        <v>2008</v>
      </c>
      <c r="O64" s="101">
        <v>2009</v>
      </c>
    </row>
    <row r="65" spans="1:16">
      <c r="B65" s="32" t="str">
        <f>+ca_1</f>
        <v>A. Private Institutions</v>
      </c>
      <c r="C65" s="73"/>
      <c r="D65" s="196"/>
      <c r="E65" s="7">
        <f>SUM(E66:E68)</f>
        <v>0</v>
      </c>
      <c r="F65" s="7">
        <f>SUM(F66:F68)</f>
        <v>0</v>
      </c>
      <c r="G65" s="7">
        <f>SUM(G66:G68)</f>
        <v>0</v>
      </c>
      <c r="H65" s="7">
        <f>SUM(H66:H68)</f>
        <v>0</v>
      </c>
      <c r="I65" s="7">
        <f t="shared" ref="I65:O65" si="10">SUM(I66:I68)</f>
        <v>0</v>
      </c>
      <c r="J65" s="249">
        <f t="shared" si="10"/>
        <v>0</v>
      </c>
      <c r="K65" s="249">
        <f t="shared" si="10"/>
        <v>0</v>
      </c>
      <c r="L65" s="249">
        <f t="shared" si="10"/>
        <v>0</v>
      </c>
      <c r="M65" s="249">
        <f t="shared" si="10"/>
        <v>0</v>
      </c>
      <c r="N65" s="249">
        <f t="shared" si="10"/>
        <v>0</v>
      </c>
      <c r="O65" s="250">
        <f t="shared" si="10"/>
        <v>0</v>
      </c>
    </row>
    <row r="66" spans="1:16" s="400" customFormat="1">
      <c r="A66" s="409"/>
      <c r="B66" s="66"/>
      <c r="C66" s="64" t="str">
        <f>+ed_1</f>
        <v>1. Full time</v>
      </c>
      <c r="D66" s="185"/>
      <c r="E66" s="410"/>
      <c r="F66" s="410"/>
      <c r="G66" s="410"/>
      <c r="H66" s="410"/>
      <c r="I66" s="410"/>
      <c r="J66" s="297"/>
      <c r="K66" s="297"/>
      <c r="L66" s="297"/>
      <c r="M66" s="297"/>
      <c r="N66" s="297"/>
      <c r="O66" s="298"/>
    </row>
    <row r="67" spans="1:16" s="400" customFormat="1">
      <c r="B67" s="66"/>
      <c r="C67" s="64" t="str">
        <f>+ed_2</f>
        <v>2. Part time</v>
      </c>
      <c r="D67" s="185"/>
      <c r="E67" s="411"/>
      <c r="F67" s="411"/>
      <c r="G67" s="411"/>
      <c r="H67" s="411"/>
      <c r="I67" s="411"/>
      <c r="J67" s="120"/>
      <c r="K67" s="120"/>
      <c r="L67" s="120"/>
      <c r="M67" s="120"/>
      <c r="N67" s="120"/>
      <c r="O67" s="299"/>
    </row>
    <row r="68" spans="1:16" s="400" customFormat="1">
      <c r="B68" s="66"/>
      <c r="C68" s="64"/>
      <c r="D68" s="185"/>
      <c r="E68" s="412"/>
      <c r="F68" s="412"/>
      <c r="G68" s="412"/>
      <c r="H68" s="412"/>
      <c r="I68" s="412"/>
      <c r="J68" s="123"/>
      <c r="K68" s="123"/>
      <c r="L68" s="123"/>
      <c r="M68" s="123"/>
      <c r="N68" s="123"/>
      <c r="O68" s="300"/>
    </row>
    <row r="69" spans="1:16" s="400" customFormat="1">
      <c r="B69" s="33" t="str">
        <f>+ca_2</f>
        <v>B. Public Institutions</v>
      </c>
      <c r="C69" s="74"/>
      <c r="D69" s="176"/>
      <c r="E69" s="251">
        <f>SUM(E70:E72)</f>
        <v>0</v>
      </c>
      <c r="F69" s="251">
        <f>SUM(F70:F72)</f>
        <v>0</v>
      </c>
      <c r="G69" s="251">
        <f>SUM(G70:G72)</f>
        <v>0</v>
      </c>
      <c r="H69" s="251">
        <f>SUM(H70:H72)</f>
        <v>0</v>
      </c>
      <c r="I69" s="251">
        <f t="shared" ref="I69:O69" si="11">SUM(I70:I72)</f>
        <v>0</v>
      </c>
      <c r="J69" s="251">
        <f t="shared" si="11"/>
        <v>0</v>
      </c>
      <c r="K69" s="251">
        <f t="shared" si="11"/>
        <v>0</v>
      </c>
      <c r="L69" s="251">
        <f t="shared" si="11"/>
        <v>0</v>
      </c>
      <c r="M69" s="251">
        <f t="shared" si="11"/>
        <v>0</v>
      </c>
      <c r="N69" s="251">
        <f t="shared" si="11"/>
        <v>0</v>
      </c>
      <c r="O69" s="251">
        <f t="shared" si="11"/>
        <v>0</v>
      </c>
    </row>
    <row r="70" spans="1:16" s="400" customFormat="1">
      <c r="B70" s="66"/>
      <c r="C70" s="64" t="str">
        <f>+ed_1</f>
        <v>1. Full time</v>
      </c>
      <c r="D70" s="185"/>
      <c r="E70" s="120"/>
      <c r="F70" s="120"/>
      <c r="G70" s="120"/>
      <c r="H70" s="120"/>
      <c r="I70" s="120"/>
      <c r="J70" s="297"/>
      <c r="K70" s="297"/>
      <c r="L70" s="297"/>
      <c r="M70" s="297"/>
      <c r="N70" s="297"/>
      <c r="O70" s="298"/>
    </row>
    <row r="71" spans="1:16" s="400" customFormat="1">
      <c r="B71" s="66"/>
      <c r="C71" s="64" t="str">
        <f>+ed_2</f>
        <v>2. Part time</v>
      </c>
      <c r="D71" s="185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299"/>
    </row>
    <row r="72" spans="1:16" s="400" customFormat="1">
      <c r="B72" s="66"/>
      <c r="C72" s="64">
        <f>+C68</f>
        <v>0</v>
      </c>
      <c r="D72" s="185"/>
      <c r="E72" s="412"/>
      <c r="F72" s="412"/>
      <c r="G72" s="412"/>
      <c r="H72" s="412"/>
      <c r="I72" s="412"/>
      <c r="J72" s="123"/>
      <c r="K72" s="123"/>
      <c r="L72" s="123"/>
      <c r="M72" s="123"/>
      <c r="N72" s="123"/>
      <c r="O72" s="300"/>
    </row>
    <row r="73" spans="1:16">
      <c r="A73" s="2"/>
      <c r="B73" s="9"/>
      <c r="C73" s="2"/>
      <c r="D73" s="199"/>
      <c r="E73" s="2"/>
      <c r="F73" s="2"/>
      <c r="G73" s="2"/>
      <c r="H73" s="2"/>
      <c r="I73" s="2"/>
      <c r="J73" s="2"/>
      <c r="K73" s="2"/>
    </row>
    <row r="74" spans="1:16">
      <c r="B74" s="98" t="s">
        <v>139</v>
      </c>
      <c r="C74" s="99"/>
      <c r="D74" s="189"/>
      <c r="E74" s="238">
        <v>1999</v>
      </c>
      <c r="F74" s="100">
        <v>2000</v>
      </c>
      <c r="G74" s="100">
        <v>2001</v>
      </c>
      <c r="H74" s="100">
        <v>2002</v>
      </c>
      <c r="I74" s="101">
        <v>2003</v>
      </c>
      <c r="J74" s="100">
        <v>2004</v>
      </c>
      <c r="K74" s="100">
        <v>2005</v>
      </c>
      <c r="L74" s="100">
        <v>2006</v>
      </c>
      <c r="M74" s="100">
        <v>2007</v>
      </c>
      <c r="N74" s="100">
        <v>2008</v>
      </c>
      <c r="O74" s="101">
        <v>2009</v>
      </c>
    </row>
    <row r="75" spans="1:16" ht="36" customHeight="1">
      <c r="B75" s="140">
        <v>3</v>
      </c>
      <c r="C75" s="143" t="s">
        <v>129</v>
      </c>
      <c r="D75" s="94"/>
      <c r="E75" s="49" t="str">
        <f t="shared" ref="E75:O75" si="12">IF(E69&gt;0,E70/E69,"-")</f>
        <v>-</v>
      </c>
      <c r="F75" s="49" t="str">
        <f t="shared" si="12"/>
        <v>-</v>
      </c>
      <c r="G75" s="49"/>
      <c r="H75" s="49"/>
      <c r="I75" s="49" t="str">
        <f t="shared" si="12"/>
        <v>-</v>
      </c>
      <c r="J75" s="49" t="str">
        <f t="shared" si="12"/>
        <v>-</v>
      </c>
      <c r="K75" s="49" t="str">
        <f t="shared" si="12"/>
        <v>-</v>
      </c>
      <c r="L75" s="49" t="str">
        <f t="shared" si="12"/>
        <v>-</v>
      </c>
      <c r="M75" s="49" t="str">
        <f t="shared" si="12"/>
        <v>-</v>
      </c>
      <c r="N75" s="49" t="str">
        <f t="shared" si="12"/>
        <v>-</v>
      </c>
      <c r="O75" s="50" t="str">
        <f t="shared" si="12"/>
        <v>-</v>
      </c>
    </row>
    <row r="76" spans="1:16">
      <c r="A76" s="2"/>
      <c r="B76" s="9"/>
      <c r="C76" s="5"/>
      <c r="D76" s="6"/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1.25" customHeight="1">
      <c r="B77" s="226" t="s">
        <v>96</v>
      </c>
      <c r="C77" s="80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2"/>
    </row>
    <row r="78" spans="1:16" ht="11.25" customHeight="1">
      <c r="B78" s="84" t="s">
        <v>97</v>
      </c>
      <c r="C78" s="85" t="s">
        <v>98</v>
      </c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</row>
    <row r="79" spans="1:16" ht="13.7" customHeight="1">
      <c r="B79" s="222"/>
      <c r="C79" s="460"/>
      <c r="D79" s="478"/>
      <c r="E79" s="478"/>
      <c r="F79" s="478"/>
      <c r="G79" s="478"/>
      <c r="H79" s="478"/>
      <c r="I79" s="478"/>
      <c r="J79" s="478"/>
      <c r="K79" s="478"/>
      <c r="L79" s="478"/>
      <c r="M79" s="478"/>
      <c r="N79" s="478"/>
      <c r="O79" s="479"/>
    </row>
    <row r="80" spans="1:16" ht="13.7" customHeight="1">
      <c r="B80" s="224"/>
      <c r="C80" s="475"/>
      <c r="D80" s="487"/>
      <c r="E80" s="487"/>
      <c r="F80" s="487"/>
      <c r="G80" s="487"/>
      <c r="H80" s="487"/>
      <c r="I80" s="487"/>
      <c r="J80" s="487"/>
      <c r="K80" s="487"/>
      <c r="L80" s="487"/>
      <c r="M80" s="487"/>
      <c r="N80" s="487"/>
      <c r="O80" s="488"/>
    </row>
    <row r="81" spans="1:15" ht="13.7" customHeight="1">
      <c r="B81" s="224"/>
      <c r="C81" s="466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90"/>
    </row>
    <row r="82" spans="1:15" ht="13.7" customHeight="1">
      <c r="B82" s="224"/>
      <c r="C82" s="466"/>
      <c r="D82" s="489"/>
      <c r="E82" s="489"/>
      <c r="F82" s="489"/>
      <c r="G82" s="489"/>
      <c r="H82" s="489"/>
      <c r="I82" s="489"/>
      <c r="J82" s="489"/>
      <c r="K82" s="489"/>
      <c r="L82" s="489"/>
      <c r="M82" s="489"/>
      <c r="N82" s="489"/>
      <c r="O82" s="490"/>
    </row>
    <row r="83" spans="1:15" ht="13.7" customHeight="1">
      <c r="B83" s="224"/>
      <c r="C83" s="466"/>
      <c r="D83" s="489"/>
      <c r="E83" s="489"/>
      <c r="F83" s="489"/>
      <c r="G83" s="489"/>
      <c r="H83" s="489"/>
      <c r="I83" s="489"/>
      <c r="J83" s="489"/>
      <c r="K83" s="489"/>
      <c r="L83" s="489"/>
      <c r="M83" s="489"/>
      <c r="N83" s="489"/>
      <c r="O83" s="490"/>
    </row>
    <row r="84" spans="1:15" ht="13.7" customHeight="1">
      <c r="B84" s="225"/>
      <c r="C84" s="463"/>
      <c r="D84" s="485"/>
      <c r="E84" s="485"/>
      <c r="F84" s="485"/>
      <c r="G84" s="485"/>
      <c r="H84" s="485"/>
      <c r="I84" s="485"/>
      <c r="J84" s="485"/>
      <c r="K84" s="485"/>
      <c r="L84" s="485"/>
      <c r="M84" s="485"/>
      <c r="N84" s="485"/>
      <c r="O84" s="486"/>
    </row>
    <row r="85" spans="1:15">
      <c r="A85" s="2"/>
      <c r="B85" s="2"/>
      <c r="C85" s="2"/>
      <c r="D85" s="199"/>
      <c r="E85" s="2"/>
      <c r="F85" s="2"/>
      <c r="G85" s="2"/>
      <c r="H85" s="2"/>
      <c r="I85" s="2"/>
      <c r="J85" s="2"/>
      <c r="K85" s="2"/>
    </row>
    <row r="86" spans="1:15">
      <c r="A86" s="2"/>
      <c r="B86" s="2"/>
      <c r="C86" s="2"/>
      <c r="D86" s="199"/>
      <c r="E86" s="2"/>
      <c r="F86" s="2"/>
      <c r="G86" s="2"/>
      <c r="H86" s="2"/>
      <c r="I86" s="2"/>
      <c r="J86" s="2"/>
      <c r="K86" s="2"/>
    </row>
    <row r="87" spans="1:15">
      <c r="A87" s="2"/>
      <c r="B87" s="2"/>
      <c r="C87" s="2"/>
      <c r="D87" s="199"/>
      <c r="E87" s="2"/>
      <c r="F87" s="2"/>
      <c r="G87" s="2"/>
      <c r="H87" s="2"/>
      <c r="I87" s="2"/>
      <c r="J87" s="2"/>
      <c r="K87" s="2"/>
    </row>
    <row r="88" spans="1:15">
      <c r="A88" s="2"/>
      <c r="B88" s="2"/>
      <c r="C88" s="2"/>
      <c r="D88" s="199"/>
      <c r="E88" s="2"/>
      <c r="F88" s="2"/>
      <c r="G88" s="2"/>
      <c r="H88" s="2"/>
      <c r="I88" s="2"/>
      <c r="J88" s="2"/>
      <c r="K88" s="2"/>
    </row>
    <row r="89" spans="1:15">
      <c r="A89" s="2"/>
      <c r="B89" s="2"/>
      <c r="C89" s="2"/>
      <c r="D89" s="199"/>
      <c r="E89" s="2"/>
      <c r="F89" s="2"/>
      <c r="G89" s="2"/>
      <c r="H89" s="2"/>
      <c r="I89" s="2"/>
      <c r="J89" s="2"/>
      <c r="K89" s="2"/>
    </row>
    <row r="90" spans="1:15">
      <c r="A90" s="2"/>
      <c r="B90" s="2"/>
      <c r="C90" s="2"/>
      <c r="D90" s="199"/>
      <c r="E90" s="2"/>
      <c r="F90" s="2"/>
      <c r="G90" s="2"/>
      <c r="H90" s="2"/>
      <c r="I90" s="2"/>
      <c r="J90" s="2"/>
      <c r="K90" s="2"/>
    </row>
    <row r="91" spans="1:15">
      <c r="A91" s="2"/>
      <c r="B91" s="2"/>
      <c r="C91" s="2"/>
      <c r="D91" s="199"/>
      <c r="E91" s="2"/>
      <c r="F91" s="2"/>
      <c r="G91" s="2"/>
      <c r="H91" s="2"/>
      <c r="I91" s="2"/>
      <c r="J91" s="2"/>
      <c r="K91" s="2"/>
    </row>
    <row r="92" spans="1:15">
      <c r="A92" s="2"/>
      <c r="B92" s="2"/>
      <c r="C92" s="2"/>
      <c r="D92" s="199"/>
      <c r="E92" s="2"/>
      <c r="F92" s="2"/>
      <c r="G92" s="2"/>
      <c r="H92" s="2"/>
      <c r="I92" s="2"/>
      <c r="J92" s="2"/>
      <c r="K92" s="2"/>
    </row>
    <row r="93" spans="1:15">
      <c r="A93" s="2"/>
      <c r="B93" s="2"/>
      <c r="C93" s="2"/>
      <c r="D93" s="199"/>
      <c r="E93" s="2"/>
      <c r="F93" s="2"/>
      <c r="G93" s="2"/>
      <c r="H93" s="2"/>
      <c r="I93" s="2"/>
      <c r="J93" s="2"/>
      <c r="K93" s="2"/>
    </row>
    <row r="94" spans="1:15">
      <c r="A94" s="2"/>
      <c r="B94" s="2"/>
      <c r="C94" s="2"/>
      <c r="D94" s="199"/>
      <c r="E94" s="2"/>
      <c r="F94" s="2"/>
      <c r="G94" s="2"/>
      <c r="H94" s="2"/>
      <c r="I94" s="2"/>
      <c r="J94" s="2"/>
      <c r="K94" s="2"/>
    </row>
    <row r="95" spans="1:15">
      <c r="A95" s="2"/>
      <c r="B95" s="2"/>
      <c r="C95" s="2"/>
      <c r="D95" s="199"/>
      <c r="E95" s="2"/>
      <c r="F95" s="2"/>
      <c r="G95" s="2"/>
      <c r="H95" s="2"/>
      <c r="I95" s="2"/>
      <c r="J95" s="2"/>
      <c r="K95" s="2"/>
    </row>
    <row r="96" spans="1:15">
      <c r="A96" s="2"/>
      <c r="B96" s="2"/>
      <c r="C96" s="2"/>
      <c r="D96" s="199"/>
      <c r="E96" s="2"/>
      <c r="F96" s="2"/>
      <c r="G96" s="2"/>
      <c r="H96" s="2"/>
      <c r="I96" s="2"/>
      <c r="J96" s="2"/>
      <c r="K96" s="2"/>
    </row>
    <row r="97" spans="1:15">
      <c r="A97" s="2"/>
      <c r="B97" s="2"/>
      <c r="C97" s="2"/>
      <c r="D97" s="199"/>
      <c r="E97" s="2"/>
      <c r="F97" s="2"/>
      <c r="G97" s="2"/>
      <c r="H97" s="2"/>
      <c r="I97" s="2"/>
      <c r="J97" s="2"/>
      <c r="K97" s="2"/>
    </row>
    <row r="98" spans="1:15">
      <c r="A98" s="2"/>
      <c r="B98" s="2"/>
      <c r="C98" s="2"/>
      <c r="D98" s="199"/>
      <c r="E98" s="2"/>
      <c r="F98" s="2"/>
      <c r="G98" s="2"/>
      <c r="H98" s="2"/>
      <c r="I98" s="2"/>
      <c r="J98" s="2"/>
      <c r="K98" s="2"/>
    </row>
    <row r="103" spans="1:15" ht="15">
      <c r="B103" s="59" t="str">
        <f>+Index!B20</f>
        <v>III.3. Faculty by highest degree earned</v>
      </c>
      <c r="C103" s="60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/>
    </row>
    <row r="104" spans="1:15">
      <c r="B104" s="5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s="420" customFormat="1" ht="13.5" thickBot="1">
      <c r="B105" s="19" t="s">
        <v>61</v>
      </c>
      <c r="C105" s="25"/>
      <c r="D105" s="419" t="s">
        <v>93</v>
      </c>
      <c r="E105" s="238">
        <v>1999</v>
      </c>
      <c r="F105" s="100">
        <v>2000</v>
      </c>
      <c r="G105" s="100">
        <v>2001</v>
      </c>
      <c r="H105" s="100">
        <v>2002</v>
      </c>
      <c r="I105" s="101">
        <v>2003</v>
      </c>
      <c r="J105" s="100">
        <v>2004</v>
      </c>
      <c r="K105" s="100">
        <v>2005</v>
      </c>
      <c r="L105" s="100">
        <v>2006</v>
      </c>
      <c r="M105" s="100">
        <v>2007</v>
      </c>
      <c r="N105" s="100">
        <v>2008</v>
      </c>
      <c r="O105" s="101">
        <v>2009</v>
      </c>
    </row>
    <row r="106" spans="1:15">
      <c r="B106" s="32" t="str">
        <f>+ca_1</f>
        <v>A. Private Institutions</v>
      </c>
      <c r="C106" s="73"/>
      <c r="D106" s="196"/>
      <c r="E106" s="7">
        <f>SUM(E107:E111)</f>
        <v>0</v>
      </c>
      <c r="F106" s="7">
        <f>SUM(F107:F111)</f>
        <v>0</v>
      </c>
      <c r="G106" s="7">
        <f>SUM(G107:G111)</f>
        <v>0</v>
      </c>
      <c r="H106" s="7">
        <f>SUM(H107:H111)</f>
        <v>0</v>
      </c>
      <c r="I106" s="7">
        <f t="shared" ref="I106:O106" si="13">SUM(I107:I111)</f>
        <v>0</v>
      </c>
      <c r="J106" s="7">
        <f t="shared" si="13"/>
        <v>0</v>
      </c>
      <c r="K106" s="7">
        <f t="shared" si="13"/>
        <v>0</v>
      </c>
      <c r="L106" s="7">
        <f t="shared" si="13"/>
        <v>0</v>
      </c>
      <c r="M106" s="7">
        <f t="shared" si="13"/>
        <v>0</v>
      </c>
      <c r="N106" s="249">
        <f t="shared" si="13"/>
        <v>0</v>
      </c>
      <c r="O106" s="249">
        <f t="shared" si="13"/>
        <v>0</v>
      </c>
    </row>
    <row r="107" spans="1:15">
      <c r="B107" s="66"/>
      <c r="C107" s="104" t="str">
        <f>+g_1</f>
        <v>1. Ph.D.</v>
      </c>
      <c r="D107" s="201"/>
      <c r="E107" s="292"/>
      <c r="F107" s="293"/>
      <c r="G107" s="293"/>
      <c r="H107" s="293"/>
      <c r="I107" s="293"/>
      <c r="J107" s="293"/>
      <c r="K107" s="293"/>
      <c r="L107" s="293"/>
      <c r="M107" s="293"/>
      <c r="N107" s="274"/>
      <c r="O107" s="275"/>
    </row>
    <row r="108" spans="1:15" s="400" customFormat="1">
      <c r="A108" s="409"/>
      <c r="B108" s="66"/>
      <c r="C108" s="104" t="str">
        <f>+g_2</f>
        <v>2. Master</v>
      </c>
      <c r="D108" s="201"/>
      <c r="E108" s="413"/>
      <c r="F108" s="414"/>
      <c r="G108" s="414"/>
      <c r="H108" s="414"/>
      <c r="I108" s="414"/>
      <c r="J108" s="414"/>
      <c r="K108" s="414"/>
      <c r="L108" s="414"/>
      <c r="M108" s="414"/>
      <c r="N108" s="119"/>
      <c r="O108" s="160"/>
    </row>
    <row r="109" spans="1:15" s="400" customFormat="1">
      <c r="B109" s="66"/>
      <c r="C109" s="104" t="str">
        <f>+g_3</f>
        <v>3. First college degree</v>
      </c>
      <c r="D109" s="201"/>
      <c r="E109" s="413"/>
      <c r="F109" s="414"/>
      <c r="G109" s="414"/>
      <c r="H109" s="414"/>
      <c r="I109" s="414"/>
      <c r="J109" s="414"/>
      <c r="K109" s="414"/>
      <c r="L109" s="414"/>
      <c r="M109" s="414"/>
      <c r="N109" s="119"/>
      <c r="O109" s="160"/>
    </row>
    <row r="110" spans="1:15" s="400" customFormat="1">
      <c r="B110" s="66"/>
      <c r="C110" s="104" t="str">
        <f>+g_4</f>
        <v>4. Less than first college degree</v>
      </c>
      <c r="D110" s="201"/>
      <c r="E110" s="411"/>
      <c r="F110" s="415"/>
      <c r="G110" s="415"/>
      <c r="H110" s="415"/>
      <c r="I110" s="415"/>
      <c r="J110" s="415"/>
      <c r="K110" s="415"/>
      <c r="L110" s="415"/>
      <c r="M110" s="415"/>
      <c r="N110" s="121"/>
      <c r="O110" s="122"/>
    </row>
    <row r="111" spans="1:15" s="400" customFormat="1">
      <c r="B111" s="66"/>
      <c r="C111" s="104"/>
      <c r="D111" s="201"/>
      <c r="E111" s="15"/>
      <c r="F111" s="11"/>
      <c r="G111" s="11"/>
      <c r="H111" s="11"/>
      <c r="I111" s="11"/>
      <c r="J111" s="11"/>
      <c r="K111" s="11"/>
      <c r="L111" s="11"/>
      <c r="M111" s="11"/>
      <c r="N111" s="117"/>
      <c r="O111" s="118"/>
    </row>
    <row r="112" spans="1:15" s="400" customFormat="1">
      <c r="B112" s="33" t="str">
        <f>+ca_2</f>
        <v>B. Public Institutions</v>
      </c>
      <c r="C112" s="74"/>
      <c r="D112" s="176"/>
      <c r="E112" s="8">
        <f>SUM(E113:E117)</f>
        <v>0</v>
      </c>
      <c r="F112" s="8">
        <f>SUM(F113:F117)</f>
        <v>0</v>
      </c>
      <c r="G112" s="8">
        <f>SUM(G113:G117)</f>
        <v>0</v>
      </c>
      <c r="H112" s="8">
        <f>SUM(H113:H117)</f>
        <v>0</v>
      </c>
      <c r="I112" s="8">
        <f t="shared" ref="I112:O112" si="14">SUM(I113:I117)</f>
        <v>0</v>
      </c>
      <c r="J112" s="8">
        <f t="shared" si="14"/>
        <v>0</v>
      </c>
      <c r="K112" s="8">
        <f t="shared" si="14"/>
        <v>0</v>
      </c>
      <c r="L112" s="8">
        <f t="shared" si="14"/>
        <v>0</v>
      </c>
      <c r="M112" s="8">
        <f t="shared" si="14"/>
        <v>0</v>
      </c>
      <c r="N112" s="251">
        <f t="shared" si="14"/>
        <v>0</v>
      </c>
      <c r="O112" s="251">
        <f t="shared" si="14"/>
        <v>0</v>
      </c>
    </row>
    <row r="113" spans="1:15" s="400" customFormat="1">
      <c r="B113" s="66"/>
      <c r="C113" s="104" t="str">
        <f>+g_1</f>
        <v>1. Ph.D.</v>
      </c>
      <c r="D113" s="201"/>
      <c r="E113" s="105"/>
      <c r="F113" s="106"/>
      <c r="G113" s="106"/>
      <c r="H113" s="106"/>
      <c r="I113" s="106"/>
      <c r="J113" s="106"/>
      <c r="K113" s="106"/>
      <c r="L113" s="106"/>
      <c r="M113" s="106"/>
      <c r="N113" s="398"/>
      <c r="O113" s="399"/>
    </row>
    <row r="114" spans="1:15" s="400" customFormat="1">
      <c r="B114" s="66"/>
      <c r="C114" s="104" t="str">
        <f>+g_2</f>
        <v>2. Master</v>
      </c>
      <c r="D114" s="201"/>
      <c r="E114" s="107"/>
      <c r="F114" s="108"/>
      <c r="G114" s="108"/>
      <c r="H114" s="108"/>
      <c r="I114" s="108"/>
      <c r="J114" s="108"/>
      <c r="K114" s="108"/>
      <c r="L114" s="108"/>
      <c r="M114" s="108"/>
      <c r="N114" s="303"/>
      <c r="O114" s="304"/>
    </row>
    <row r="115" spans="1:15" s="400" customFormat="1">
      <c r="B115" s="66"/>
      <c r="C115" s="104" t="str">
        <f>+g_3</f>
        <v>3. First college degree</v>
      </c>
      <c r="D115" s="201"/>
      <c r="E115" s="107"/>
      <c r="F115" s="108"/>
      <c r="G115" s="108"/>
      <c r="H115" s="108"/>
      <c r="I115" s="108"/>
      <c r="J115" s="108"/>
      <c r="K115" s="108"/>
      <c r="L115" s="108"/>
      <c r="M115" s="108"/>
      <c r="N115" s="303"/>
      <c r="O115" s="304"/>
    </row>
    <row r="116" spans="1:15">
      <c r="B116" s="66"/>
      <c r="C116" s="104" t="str">
        <f>+g_4</f>
        <v>4. Less than first college degree</v>
      </c>
      <c r="D116" s="201"/>
      <c r="E116" s="228"/>
      <c r="F116" s="229"/>
      <c r="G116" s="229"/>
      <c r="H116" s="229"/>
      <c r="I116" s="229"/>
      <c r="J116" s="229"/>
      <c r="K116" s="229"/>
      <c r="L116" s="229"/>
      <c r="M116" s="229"/>
      <c r="N116" s="264"/>
      <c r="O116" s="265"/>
    </row>
    <row r="117" spans="1:15">
      <c r="B117" s="66"/>
      <c r="C117" s="104"/>
      <c r="D117" s="201"/>
      <c r="E117" s="230"/>
      <c r="F117" s="231"/>
      <c r="G117" s="231"/>
      <c r="H117" s="231"/>
      <c r="I117" s="231"/>
      <c r="J117" s="231"/>
      <c r="K117" s="231"/>
      <c r="L117" s="231"/>
      <c r="M117" s="231"/>
      <c r="N117" s="266"/>
      <c r="O117" s="267"/>
    </row>
    <row r="118" spans="1:15">
      <c r="B118" s="33" t="str">
        <f>+ca_3</f>
        <v xml:space="preserve">C.Total (private and public) </v>
      </c>
      <c r="C118" s="74"/>
      <c r="D118" s="176"/>
      <c r="E118" s="8">
        <f t="shared" ref="E118:O118" si="15">SUM(E119:E123)</f>
        <v>0</v>
      </c>
      <c r="F118" s="8">
        <f t="shared" si="15"/>
        <v>0</v>
      </c>
      <c r="G118" s="8">
        <f t="shared" si="15"/>
        <v>0</v>
      </c>
      <c r="H118" s="8">
        <f t="shared" si="15"/>
        <v>0</v>
      </c>
      <c r="I118" s="8">
        <f t="shared" si="15"/>
        <v>0</v>
      </c>
      <c r="J118" s="8">
        <f t="shared" si="15"/>
        <v>0</v>
      </c>
      <c r="K118" s="8">
        <f t="shared" si="15"/>
        <v>0</v>
      </c>
      <c r="L118" s="8">
        <f t="shared" si="15"/>
        <v>0</v>
      </c>
      <c r="M118" s="8">
        <f t="shared" si="15"/>
        <v>0</v>
      </c>
      <c r="N118" s="251">
        <f t="shared" si="15"/>
        <v>0</v>
      </c>
      <c r="O118" s="251">
        <f t="shared" si="15"/>
        <v>0</v>
      </c>
    </row>
    <row r="119" spans="1:15">
      <c r="A119" s="2"/>
      <c r="B119" s="66"/>
      <c r="C119" s="104" t="str">
        <f>+g_1</f>
        <v>1. Ph.D.</v>
      </c>
      <c r="D119" s="188"/>
      <c r="E119" s="68">
        <f>+E107+E113</f>
        <v>0</v>
      </c>
      <c r="F119" s="68"/>
      <c r="G119" s="68"/>
      <c r="H119" s="68"/>
      <c r="I119" s="68"/>
      <c r="J119" s="68"/>
      <c r="K119" s="68"/>
      <c r="L119" s="68"/>
      <c r="M119" s="68"/>
      <c r="N119" s="255">
        <f t="shared" ref="N119:O123" si="16">+N107+N113</f>
        <v>0</v>
      </c>
      <c r="O119" s="255">
        <f t="shared" si="16"/>
        <v>0</v>
      </c>
    </row>
    <row r="120" spans="1:15">
      <c r="A120" s="2"/>
      <c r="B120" s="66"/>
      <c r="C120" s="104" t="str">
        <f>+g_2</f>
        <v>2. Master</v>
      </c>
      <c r="D120" s="188"/>
      <c r="E120" s="68">
        <f>+E108+E114</f>
        <v>0</v>
      </c>
      <c r="F120" s="68"/>
      <c r="G120" s="68"/>
      <c r="H120" s="68"/>
      <c r="I120" s="68"/>
      <c r="J120" s="68"/>
      <c r="K120" s="68"/>
      <c r="L120" s="68"/>
      <c r="M120" s="68"/>
      <c r="N120" s="255">
        <f t="shared" si="16"/>
        <v>0</v>
      </c>
      <c r="O120" s="255">
        <f t="shared" si="16"/>
        <v>0</v>
      </c>
    </row>
    <row r="121" spans="1:15">
      <c r="A121" s="2"/>
      <c r="B121" s="66"/>
      <c r="C121" s="104" t="str">
        <f>+g_3</f>
        <v>3. First college degree</v>
      </c>
      <c r="D121" s="188"/>
      <c r="E121" s="68">
        <f>+E109+E115</f>
        <v>0</v>
      </c>
      <c r="F121" s="68"/>
      <c r="G121" s="68"/>
      <c r="H121" s="68"/>
      <c r="I121" s="68"/>
      <c r="J121" s="68"/>
      <c r="K121" s="68"/>
      <c r="L121" s="68"/>
      <c r="M121" s="68"/>
      <c r="N121" s="255">
        <f t="shared" si="16"/>
        <v>0</v>
      </c>
      <c r="O121" s="255">
        <f t="shared" si="16"/>
        <v>0</v>
      </c>
    </row>
    <row r="122" spans="1:15">
      <c r="A122" s="2"/>
      <c r="B122" s="66"/>
      <c r="C122" s="104" t="str">
        <f>+g_4</f>
        <v>4. Less than first college degree</v>
      </c>
      <c r="D122" s="188"/>
      <c r="E122" s="69">
        <f>+E110+E116</f>
        <v>0</v>
      </c>
      <c r="F122" s="69"/>
      <c r="G122" s="69"/>
      <c r="H122" s="69"/>
      <c r="I122" s="69"/>
      <c r="J122" s="69"/>
      <c r="K122" s="69"/>
      <c r="L122" s="69"/>
      <c r="M122" s="69"/>
      <c r="N122" s="69">
        <f t="shared" si="16"/>
        <v>0</v>
      </c>
      <c r="O122" s="69">
        <f t="shared" si="16"/>
        <v>0</v>
      </c>
    </row>
    <row r="123" spans="1:15">
      <c r="A123" s="2"/>
      <c r="B123" s="70"/>
      <c r="C123" s="89">
        <f>+C111</f>
        <v>0</v>
      </c>
      <c r="D123" s="197"/>
      <c r="E123" s="72">
        <f>+E111+E116</f>
        <v>0</v>
      </c>
      <c r="F123" s="72"/>
      <c r="G123" s="72"/>
      <c r="H123" s="72"/>
      <c r="I123" s="72"/>
      <c r="J123" s="72"/>
      <c r="K123" s="72"/>
      <c r="L123" s="72"/>
      <c r="M123" s="72"/>
      <c r="N123" s="72">
        <f t="shared" si="16"/>
        <v>0</v>
      </c>
      <c r="O123" s="72">
        <f t="shared" si="16"/>
        <v>0</v>
      </c>
    </row>
    <row r="124" spans="1:15">
      <c r="A124" s="2"/>
      <c r="B124" s="9"/>
      <c r="C124" s="2"/>
      <c r="D124" s="199"/>
      <c r="E124" s="2"/>
      <c r="F124" s="2"/>
      <c r="G124" s="2"/>
      <c r="H124" s="2"/>
      <c r="I124" s="2"/>
      <c r="J124" s="2"/>
      <c r="K124" s="2"/>
    </row>
    <row r="125" spans="1:15">
      <c r="B125" s="98" t="s">
        <v>139</v>
      </c>
      <c r="C125" s="99"/>
      <c r="D125" s="189"/>
      <c r="E125" s="238">
        <v>1999</v>
      </c>
      <c r="F125" s="100">
        <v>2000</v>
      </c>
      <c r="G125" s="100">
        <v>2001</v>
      </c>
      <c r="H125" s="100">
        <v>2002</v>
      </c>
      <c r="I125" s="101">
        <v>2003</v>
      </c>
      <c r="J125" s="100">
        <v>2004</v>
      </c>
      <c r="K125" s="100">
        <v>2005</v>
      </c>
      <c r="L125" s="100">
        <v>2006</v>
      </c>
      <c r="M125" s="100">
        <v>2007</v>
      </c>
      <c r="N125" s="100">
        <v>2008</v>
      </c>
      <c r="O125" s="101">
        <v>2009</v>
      </c>
    </row>
    <row r="126" spans="1:15" ht="32.25" customHeight="1">
      <c r="B126" s="136">
        <v>1</v>
      </c>
      <c r="C126" s="142" t="s">
        <v>130</v>
      </c>
      <c r="D126" s="79"/>
      <c r="E126" s="53" t="str">
        <f t="shared" ref="E126:O126" si="17">IF(E118&gt;0,+(E119+E120)/E118,"-")</f>
        <v>-</v>
      </c>
      <c r="F126" s="53" t="str">
        <f t="shared" si="17"/>
        <v>-</v>
      </c>
      <c r="G126" s="53" t="str">
        <f t="shared" si="17"/>
        <v>-</v>
      </c>
      <c r="H126" s="53" t="str">
        <f t="shared" si="17"/>
        <v>-</v>
      </c>
      <c r="I126" s="53" t="str">
        <f t="shared" si="17"/>
        <v>-</v>
      </c>
      <c r="J126" s="53" t="str">
        <f t="shared" si="17"/>
        <v>-</v>
      </c>
      <c r="K126" s="53" t="str">
        <f t="shared" si="17"/>
        <v>-</v>
      </c>
      <c r="L126" s="53" t="str">
        <f t="shared" si="17"/>
        <v>-</v>
      </c>
      <c r="M126" s="53" t="str">
        <f t="shared" si="17"/>
        <v>-</v>
      </c>
      <c r="N126" s="53" t="str">
        <f t="shared" si="17"/>
        <v>-</v>
      </c>
      <c r="O126" s="54" t="str">
        <f t="shared" si="17"/>
        <v>-</v>
      </c>
    </row>
    <row r="127" spans="1:15" ht="39" customHeight="1">
      <c r="B127" s="138">
        <v>2</v>
      </c>
      <c r="C127" s="143" t="s">
        <v>131</v>
      </c>
      <c r="D127" s="76"/>
      <c r="E127" s="43" t="str">
        <f>+IF(E106&gt;0,(E107+E108)/E106,"-")</f>
        <v>-</v>
      </c>
      <c r="F127" s="43" t="str">
        <f>+IF(F106&gt;0,(F107+F108)/F106,"-")</f>
        <v>-</v>
      </c>
      <c r="G127" s="43" t="str">
        <f>+IF(G106&gt;0,(G107+G108)/G106,"-")</f>
        <v>-</v>
      </c>
      <c r="H127" s="43" t="str">
        <f>+IF(H106&gt;0,(H107+H108)/H106,"-")</f>
        <v>-</v>
      </c>
      <c r="I127" s="43" t="str">
        <f t="shared" ref="I127:N127" si="18">+IF(I106&gt;0,(I107+I108)/I106,"-")</f>
        <v>-</v>
      </c>
      <c r="J127" s="43" t="str">
        <f t="shared" si="18"/>
        <v>-</v>
      </c>
      <c r="K127" s="43" t="str">
        <f t="shared" si="18"/>
        <v>-</v>
      </c>
      <c r="L127" s="43" t="str">
        <f t="shared" si="18"/>
        <v>-</v>
      </c>
      <c r="M127" s="43" t="str">
        <f t="shared" si="18"/>
        <v>-</v>
      </c>
      <c r="N127" s="43" t="str">
        <f t="shared" si="18"/>
        <v>-</v>
      </c>
      <c r="O127" s="44" t="str">
        <f>+IF(O106&gt;0,(O107+O108)/O106,"-")</f>
        <v>-</v>
      </c>
    </row>
    <row r="128" spans="1:15" ht="36" customHeight="1">
      <c r="B128" s="140">
        <v>3</v>
      </c>
      <c r="C128" s="143" t="s">
        <v>132</v>
      </c>
      <c r="D128" s="94"/>
      <c r="E128" s="49" t="str">
        <f t="shared" ref="E128:O128" si="19">IF(E112&gt;0,(E113+E114)/E112,"-")</f>
        <v>-</v>
      </c>
      <c r="F128" s="49" t="str">
        <f t="shared" si="19"/>
        <v>-</v>
      </c>
      <c r="G128" s="49" t="str">
        <f t="shared" si="19"/>
        <v>-</v>
      </c>
      <c r="H128" s="49" t="str">
        <f t="shared" si="19"/>
        <v>-</v>
      </c>
      <c r="I128" s="49" t="str">
        <f t="shared" si="19"/>
        <v>-</v>
      </c>
      <c r="J128" s="49" t="str">
        <f t="shared" si="19"/>
        <v>-</v>
      </c>
      <c r="K128" s="49" t="str">
        <f t="shared" si="19"/>
        <v>-</v>
      </c>
      <c r="L128" s="49" t="str">
        <f t="shared" si="19"/>
        <v>-</v>
      </c>
      <c r="M128" s="49" t="str">
        <f t="shared" si="19"/>
        <v>-</v>
      </c>
      <c r="N128" s="49" t="str">
        <f t="shared" si="19"/>
        <v>-</v>
      </c>
      <c r="O128" s="50" t="str">
        <f t="shared" si="19"/>
        <v>-</v>
      </c>
    </row>
    <row r="129" spans="1:16">
      <c r="A129" s="2"/>
      <c r="B129" s="9"/>
      <c r="C129" s="5"/>
      <c r="D129" s="6"/>
      <c r="E129" s="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1.25" customHeight="1">
      <c r="B130" s="226" t="s">
        <v>96</v>
      </c>
      <c r="C130" s="80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2"/>
    </row>
    <row r="131" spans="1:16" ht="11.25" customHeight="1">
      <c r="B131" s="84" t="s">
        <v>97</v>
      </c>
      <c r="C131" s="85" t="s">
        <v>98</v>
      </c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7"/>
    </row>
    <row r="132" spans="1:16" ht="13.7" customHeight="1">
      <c r="B132" s="222"/>
      <c r="C132" s="460"/>
      <c r="D132" s="478"/>
      <c r="E132" s="478"/>
      <c r="F132" s="478"/>
      <c r="G132" s="478"/>
      <c r="H132" s="478"/>
      <c r="I132" s="478"/>
      <c r="J132" s="478"/>
      <c r="K132" s="478"/>
      <c r="L132" s="478"/>
      <c r="M132" s="478"/>
      <c r="N132" s="478"/>
      <c r="O132" s="479"/>
    </row>
    <row r="133" spans="1:16" ht="13.7" customHeight="1">
      <c r="B133" s="224"/>
      <c r="C133" s="475"/>
      <c r="D133" s="487"/>
      <c r="E133" s="487"/>
      <c r="F133" s="487"/>
      <c r="G133" s="487"/>
      <c r="H133" s="487"/>
      <c r="I133" s="487"/>
      <c r="J133" s="487"/>
      <c r="K133" s="487"/>
      <c r="L133" s="487"/>
      <c r="M133" s="487"/>
      <c r="N133" s="487"/>
      <c r="O133" s="488"/>
    </row>
    <row r="134" spans="1:16" ht="13.7" customHeight="1">
      <c r="B134" s="224"/>
      <c r="C134" s="466"/>
      <c r="D134" s="489"/>
      <c r="E134" s="489"/>
      <c r="F134" s="489"/>
      <c r="G134" s="489"/>
      <c r="H134" s="489"/>
      <c r="I134" s="489"/>
      <c r="J134" s="489"/>
      <c r="K134" s="489"/>
      <c r="L134" s="489"/>
      <c r="M134" s="489"/>
      <c r="N134" s="489"/>
      <c r="O134" s="490"/>
    </row>
    <row r="135" spans="1:16" ht="13.7" customHeight="1">
      <c r="B135" s="224"/>
      <c r="C135" s="466"/>
      <c r="D135" s="489"/>
      <c r="E135" s="489"/>
      <c r="F135" s="489"/>
      <c r="G135" s="489"/>
      <c r="H135" s="489"/>
      <c r="I135" s="489"/>
      <c r="J135" s="489"/>
      <c r="K135" s="489"/>
      <c r="L135" s="489"/>
      <c r="M135" s="489"/>
      <c r="N135" s="489"/>
      <c r="O135" s="490"/>
    </row>
    <row r="136" spans="1:16" ht="13.7" customHeight="1">
      <c r="B136" s="224"/>
      <c r="C136" s="466"/>
      <c r="D136" s="489"/>
      <c r="E136" s="489"/>
      <c r="F136" s="489"/>
      <c r="G136" s="489"/>
      <c r="H136" s="489"/>
      <c r="I136" s="489"/>
      <c r="J136" s="489"/>
      <c r="K136" s="489"/>
      <c r="L136" s="489"/>
      <c r="M136" s="489"/>
      <c r="N136" s="489"/>
      <c r="O136" s="490"/>
    </row>
    <row r="137" spans="1:16" ht="13.7" customHeight="1">
      <c r="B137" s="225"/>
      <c r="C137" s="463"/>
      <c r="D137" s="485"/>
      <c r="E137" s="485"/>
      <c r="F137" s="485"/>
      <c r="G137" s="485"/>
      <c r="H137" s="485"/>
      <c r="I137" s="485"/>
      <c r="J137" s="485"/>
      <c r="K137" s="485"/>
      <c r="L137" s="485"/>
      <c r="M137" s="485"/>
      <c r="N137" s="485"/>
      <c r="O137" s="486"/>
    </row>
    <row r="138" spans="1:16">
      <c r="A138" s="2"/>
      <c r="B138" s="2"/>
      <c r="C138" s="2"/>
      <c r="D138" s="199"/>
      <c r="E138" s="2"/>
      <c r="F138" s="2"/>
      <c r="G138" s="2"/>
      <c r="H138" s="2"/>
      <c r="I138" s="2"/>
      <c r="J138" s="2"/>
      <c r="K138" s="2"/>
    </row>
    <row r="139" spans="1:16">
      <c r="A139" s="2"/>
      <c r="B139" s="2"/>
      <c r="C139" s="2"/>
      <c r="D139" s="199"/>
      <c r="E139" s="2"/>
      <c r="F139" s="2"/>
      <c r="G139" s="2"/>
      <c r="H139" s="2"/>
      <c r="I139" s="2"/>
      <c r="J139" s="2"/>
      <c r="K139" s="2"/>
    </row>
    <row r="140" spans="1:16">
      <c r="A140" s="2"/>
      <c r="B140" s="2"/>
      <c r="C140" s="2"/>
      <c r="D140" s="199"/>
      <c r="E140" s="2"/>
      <c r="F140" s="2"/>
      <c r="G140" s="2"/>
      <c r="H140" s="2"/>
      <c r="I140" s="2"/>
      <c r="J140" s="2"/>
      <c r="K140" s="2"/>
    </row>
    <row r="141" spans="1:16">
      <c r="A141" s="2"/>
      <c r="B141" s="2"/>
      <c r="C141" s="2"/>
      <c r="D141" s="199"/>
      <c r="E141" s="2"/>
      <c r="F141" s="2"/>
      <c r="G141" s="2"/>
      <c r="H141" s="2"/>
      <c r="I141" s="2"/>
      <c r="J141" s="2"/>
      <c r="K141" s="2"/>
    </row>
    <row r="142" spans="1:16">
      <c r="A142" s="2"/>
      <c r="B142" s="2"/>
      <c r="C142" s="2"/>
      <c r="D142" s="199"/>
      <c r="E142" s="2"/>
      <c r="F142" s="2"/>
      <c r="G142" s="2"/>
      <c r="H142" s="2"/>
      <c r="I142" s="2"/>
      <c r="J142" s="2"/>
      <c r="K142" s="2"/>
    </row>
    <row r="143" spans="1:16">
      <c r="A143" s="2"/>
      <c r="B143" s="2"/>
      <c r="C143" s="2"/>
      <c r="D143" s="199"/>
      <c r="E143" s="2"/>
      <c r="F143" s="2"/>
      <c r="G143" s="2"/>
      <c r="H143" s="2"/>
      <c r="I143" s="2"/>
      <c r="J143" s="2"/>
      <c r="K143" s="2"/>
    </row>
    <row r="144" spans="1:16">
      <c r="A144" s="2"/>
      <c r="B144" s="2"/>
      <c r="C144" s="2"/>
      <c r="D144" s="199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199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199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199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199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199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199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199"/>
      <c r="E151" s="2"/>
      <c r="F151" s="2"/>
      <c r="G151" s="2"/>
      <c r="H151" s="2"/>
      <c r="I151" s="2"/>
      <c r="J151" s="2"/>
      <c r="K151" s="2"/>
    </row>
  </sheetData>
  <dataConsolidate/>
  <mergeCells count="16">
    <mergeCell ref="C40:O40"/>
    <mergeCell ref="C42:O42"/>
    <mergeCell ref="C43:O43"/>
    <mergeCell ref="C79:O79"/>
    <mergeCell ref="C41:O41"/>
    <mergeCell ref="C80:O80"/>
    <mergeCell ref="C81:O81"/>
    <mergeCell ref="C82:O82"/>
    <mergeCell ref="C83:O83"/>
    <mergeCell ref="C84:O84"/>
    <mergeCell ref="C137:O137"/>
    <mergeCell ref="C132:O132"/>
    <mergeCell ref="C133:O133"/>
    <mergeCell ref="C134:O134"/>
    <mergeCell ref="C135:O135"/>
    <mergeCell ref="C136:O136"/>
  </mergeCells>
  <phoneticPr fontId="29" type="noConversion"/>
  <hyperlinks>
    <hyperlink ref="D5" location="B42" display="Notes"/>
    <hyperlink ref="D64" location="B88" display="Notes"/>
    <hyperlink ref="D105" location="B141" display="Notes"/>
  </hyperlinks>
  <printOptions horizontalCentered="1" verticalCentered="1"/>
  <pageMargins left="0.75" right="0.75" top="1" bottom="1" header="0" footer="0"/>
  <pageSetup orientation="landscape" r:id="rId1"/>
  <headerFooter alignWithMargins="0"/>
  <rowBreaks count="2" manualBreakCount="2">
    <brk id="59" max="12" man="1"/>
    <brk id="100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2:N65"/>
  <sheetViews>
    <sheetView showGridLines="0" showZeros="0" zoomScale="70" zoomScaleNormal="70" workbookViewId="0">
      <selection activeCell="B1" sqref="B1"/>
    </sheetView>
  </sheetViews>
  <sheetFormatPr baseColWidth="10" defaultColWidth="11.42578125" defaultRowHeight="12.75"/>
  <cols>
    <col min="1" max="1" width="1.7109375" customWidth="1"/>
    <col min="2" max="2" width="6.42578125" customWidth="1"/>
    <col min="3" max="3" width="21.85546875" customWidth="1"/>
    <col min="4" max="4" width="5.28515625" style="195" customWidth="1"/>
    <col min="5" max="12" width="9.5703125" customWidth="1"/>
    <col min="13" max="13" width="15.42578125" bestFit="1" customWidth="1"/>
  </cols>
  <sheetData>
    <row r="2" spans="2:14" ht="15">
      <c r="B2" s="59" t="str">
        <f>+Index!B23</f>
        <v>IV.1. Budgetary revenues by source</v>
      </c>
      <c r="C2" s="60"/>
      <c r="D2" s="61"/>
      <c r="E2" s="61"/>
      <c r="F2" s="61"/>
      <c r="G2" s="61"/>
      <c r="H2" s="61"/>
      <c r="I2" s="61"/>
      <c r="J2" s="61"/>
      <c r="K2" s="61"/>
      <c r="L2" s="61"/>
      <c r="M2" s="62"/>
      <c r="N2" s="6"/>
    </row>
    <row r="3" spans="2:14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4" s="420" customFormat="1" ht="13.5" thickBot="1">
      <c r="B4" s="19" t="s">
        <v>61</v>
      </c>
      <c r="C4" s="25"/>
      <c r="D4" s="419" t="s">
        <v>93</v>
      </c>
      <c r="E4" s="20">
        <v>1980</v>
      </c>
      <c r="F4" s="20">
        <v>1985</v>
      </c>
      <c r="G4" s="20">
        <v>1990</v>
      </c>
      <c r="H4" s="20">
        <v>1995</v>
      </c>
      <c r="I4" s="20">
        <v>1996</v>
      </c>
      <c r="J4" s="20">
        <v>1997</v>
      </c>
      <c r="K4" s="20">
        <v>1998</v>
      </c>
      <c r="L4" s="20">
        <v>1999</v>
      </c>
      <c r="M4" s="21">
        <v>2009</v>
      </c>
    </row>
    <row r="5" spans="2:14" s="131" customFormat="1" ht="15" customHeight="1">
      <c r="B5" s="32" t="str">
        <f>+ca_1</f>
        <v>A. Private Institutions</v>
      </c>
      <c r="C5" s="129"/>
      <c r="D5" s="202"/>
      <c r="E5" s="130">
        <f>+E6+E10</f>
        <v>0</v>
      </c>
      <c r="F5" s="130">
        <f t="shared" ref="F5:M5" si="0">+F6+F10</f>
        <v>0</v>
      </c>
      <c r="G5" s="130">
        <f t="shared" si="0"/>
        <v>0</v>
      </c>
      <c r="H5" s="130">
        <f t="shared" si="0"/>
        <v>0</v>
      </c>
      <c r="I5" s="130">
        <f t="shared" si="0"/>
        <v>0</v>
      </c>
      <c r="J5" s="130">
        <f t="shared" si="0"/>
        <v>0</v>
      </c>
      <c r="K5" s="130">
        <f t="shared" si="0"/>
        <v>0</v>
      </c>
      <c r="L5" s="130">
        <f t="shared" si="0"/>
        <v>0</v>
      </c>
      <c r="M5" s="135">
        <f t="shared" si="0"/>
        <v>0</v>
      </c>
    </row>
    <row r="6" spans="2:14">
      <c r="B6" s="209" t="str">
        <f>+f_1</f>
        <v>1. Public funding</v>
      </c>
      <c r="C6" s="210"/>
      <c r="D6" s="201"/>
      <c r="E6" s="208">
        <f>SUM(E7:E9)</f>
        <v>0</v>
      </c>
      <c r="F6" s="208">
        <f t="shared" ref="F6:M6" si="1">SUM(F7:F9)</f>
        <v>0</v>
      </c>
      <c r="G6" s="208">
        <f t="shared" si="1"/>
        <v>0</v>
      </c>
      <c r="H6" s="208">
        <f t="shared" si="1"/>
        <v>0</v>
      </c>
      <c r="I6" s="208">
        <f t="shared" si="1"/>
        <v>0</v>
      </c>
      <c r="J6" s="208">
        <f t="shared" si="1"/>
        <v>0</v>
      </c>
      <c r="K6" s="208">
        <f t="shared" si="1"/>
        <v>0</v>
      </c>
      <c r="L6" s="208">
        <f t="shared" si="1"/>
        <v>0</v>
      </c>
      <c r="M6" s="208">
        <f t="shared" si="1"/>
        <v>0</v>
      </c>
    </row>
    <row r="7" spans="2:14">
      <c r="B7" s="66" t="s">
        <v>145</v>
      </c>
      <c r="C7" s="104"/>
      <c r="D7" s="201"/>
      <c r="E7" s="150"/>
      <c r="F7" s="150"/>
      <c r="G7" s="150"/>
      <c r="H7" s="150"/>
      <c r="I7" s="150"/>
      <c r="J7" s="150"/>
      <c r="K7" s="150"/>
      <c r="L7" s="150"/>
      <c r="M7" s="151"/>
    </row>
    <row r="8" spans="2:14">
      <c r="B8" s="66" t="s">
        <v>146</v>
      </c>
      <c r="C8" s="104"/>
      <c r="D8" s="201"/>
      <c r="E8" s="150"/>
      <c r="F8" s="150"/>
      <c r="G8" s="150"/>
      <c r="H8" s="150"/>
      <c r="I8" s="150"/>
      <c r="J8" s="150"/>
      <c r="K8" s="150"/>
      <c r="L8" s="150"/>
      <c r="M8" s="151"/>
    </row>
    <row r="9" spans="2:14">
      <c r="B9" s="66" t="s">
        <v>193</v>
      </c>
      <c r="C9" s="104"/>
      <c r="D9" s="201"/>
      <c r="E9" s="150"/>
      <c r="F9" s="150"/>
      <c r="G9" s="150"/>
      <c r="H9" s="150"/>
      <c r="I9" s="150"/>
      <c r="J9" s="150"/>
      <c r="K9" s="150"/>
      <c r="L9" s="150"/>
      <c r="M9" s="151"/>
    </row>
    <row r="10" spans="2:14">
      <c r="B10" s="209" t="str">
        <f>+f_2</f>
        <v>2. Private funding</v>
      </c>
      <c r="C10" s="210"/>
      <c r="D10" s="201"/>
      <c r="E10" s="154">
        <f>+SUM(E11:E14)</f>
        <v>0</v>
      </c>
      <c r="F10" s="155">
        <f t="shared" ref="F10:M10" si="2">+SUM(F11:F14)</f>
        <v>0</v>
      </c>
      <c r="G10" s="155">
        <f t="shared" si="2"/>
        <v>0</v>
      </c>
      <c r="H10" s="155">
        <f t="shared" si="2"/>
        <v>0</v>
      </c>
      <c r="I10" s="155">
        <f t="shared" si="2"/>
        <v>0</v>
      </c>
      <c r="J10" s="155">
        <f t="shared" si="2"/>
        <v>0</v>
      </c>
      <c r="K10" s="155">
        <f t="shared" si="2"/>
        <v>0</v>
      </c>
      <c r="L10" s="155">
        <f t="shared" si="2"/>
        <v>0</v>
      </c>
      <c r="M10" s="126">
        <f t="shared" si="2"/>
        <v>0</v>
      </c>
    </row>
    <row r="11" spans="2:14">
      <c r="B11" s="66" t="str">
        <f>+f_3</f>
        <v>2.1. Tuition and fees</v>
      </c>
      <c r="C11" s="104"/>
      <c r="D11" s="201"/>
      <c r="E11" s="152"/>
      <c r="F11" s="152"/>
      <c r="G11" s="152"/>
      <c r="H11" s="152"/>
      <c r="I11" s="152"/>
      <c r="J11" s="152"/>
      <c r="K11" s="152"/>
      <c r="L11" s="152"/>
      <c r="M11" s="153"/>
    </row>
    <row r="12" spans="2:14">
      <c r="B12" s="66" t="str">
        <f>+f_4</f>
        <v>2.2. Contracts</v>
      </c>
      <c r="C12" s="104"/>
      <c r="D12" s="201"/>
      <c r="E12" s="115"/>
      <c r="F12" s="115"/>
      <c r="G12" s="115"/>
      <c r="H12" s="115"/>
      <c r="I12" s="115"/>
      <c r="J12" s="115"/>
      <c r="K12" s="115"/>
      <c r="L12" s="115"/>
      <c r="M12" s="116"/>
    </row>
    <row r="13" spans="2:14">
      <c r="B13" s="66" t="str">
        <f>+f_5</f>
        <v>2.3. Gifts</v>
      </c>
      <c r="C13" s="104"/>
      <c r="D13" s="201"/>
      <c r="E13" s="115"/>
      <c r="F13" s="115"/>
      <c r="G13" s="115"/>
      <c r="H13" s="115"/>
      <c r="I13" s="115"/>
      <c r="J13" s="115"/>
      <c r="K13" s="115"/>
      <c r="L13" s="115"/>
      <c r="M13" s="116"/>
    </row>
    <row r="14" spans="2:14">
      <c r="B14" s="66" t="str">
        <f>+f_6</f>
        <v>2.4. Other</v>
      </c>
      <c r="C14" s="104"/>
      <c r="D14" s="201"/>
      <c r="E14" s="115"/>
      <c r="F14" s="115"/>
      <c r="G14" s="115"/>
      <c r="H14" s="115"/>
      <c r="I14" s="115"/>
      <c r="J14" s="115"/>
      <c r="K14" s="115"/>
      <c r="L14" s="115"/>
      <c r="M14" s="116"/>
    </row>
    <row r="15" spans="2:14">
      <c r="B15" s="66"/>
      <c r="C15" s="104"/>
      <c r="D15" s="201"/>
      <c r="E15" s="115"/>
      <c r="F15" s="117"/>
      <c r="G15" s="117"/>
      <c r="H15" s="117"/>
      <c r="I15" s="117"/>
      <c r="J15" s="117"/>
      <c r="K15" s="117"/>
      <c r="L15" s="117"/>
      <c r="M15" s="118"/>
    </row>
    <row r="16" spans="2:14" s="131" customFormat="1">
      <c r="B16" s="33" t="str">
        <f>+ca_2</f>
        <v>B. Public Institutions</v>
      </c>
      <c r="C16" s="132"/>
      <c r="D16" s="200"/>
      <c r="E16" s="133">
        <f t="shared" ref="E16:M16" si="3">+E17+E21</f>
        <v>0</v>
      </c>
      <c r="F16" s="133">
        <f t="shared" si="3"/>
        <v>0</v>
      </c>
      <c r="G16" s="133">
        <f t="shared" si="3"/>
        <v>0</v>
      </c>
      <c r="H16" s="133">
        <f t="shared" si="3"/>
        <v>0</v>
      </c>
      <c r="I16" s="133">
        <f t="shared" si="3"/>
        <v>0</v>
      </c>
      <c r="J16" s="133">
        <f t="shared" si="3"/>
        <v>0</v>
      </c>
      <c r="K16" s="133">
        <f t="shared" si="3"/>
        <v>0</v>
      </c>
      <c r="L16" s="133">
        <f t="shared" si="3"/>
        <v>0</v>
      </c>
      <c r="M16" s="134">
        <f t="shared" si="3"/>
        <v>0</v>
      </c>
    </row>
    <row r="17" spans="1:13">
      <c r="B17" s="209" t="str">
        <f>+f_1</f>
        <v>1. Public funding</v>
      </c>
      <c r="C17" s="210"/>
      <c r="D17" s="201"/>
      <c r="E17" s="208">
        <f t="shared" ref="E17:M17" si="4">SUM(E18:E20)</f>
        <v>0</v>
      </c>
      <c r="F17" s="208">
        <f t="shared" si="4"/>
        <v>0</v>
      </c>
      <c r="G17" s="161">
        <f t="shared" si="4"/>
        <v>0</v>
      </c>
      <c r="H17" s="155">
        <f t="shared" si="4"/>
        <v>0</v>
      </c>
      <c r="I17" s="155">
        <f t="shared" si="4"/>
        <v>0</v>
      </c>
      <c r="J17" s="155">
        <f t="shared" si="4"/>
        <v>0</v>
      </c>
      <c r="K17" s="155">
        <f t="shared" si="4"/>
        <v>0</v>
      </c>
      <c r="L17" s="208">
        <f t="shared" si="4"/>
        <v>0</v>
      </c>
      <c r="M17" s="208">
        <f t="shared" si="4"/>
        <v>0</v>
      </c>
    </row>
    <row r="18" spans="1:13">
      <c r="B18" s="66" t="str">
        <f>+B7</f>
        <v>1.1. Appropriations</v>
      </c>
      <c r="C18" s="104"/>
      <c r="D18" s="201"/>
      <c r="E18" s="150"/>
      <c r="F18" s="156"/>
      <c r="G18" s="211"/>
      <c r="H18" s="211"/>
      <c r="I18" s="211"/>
      <c r="J18" s="211"/>
      <c r="K18" s="211"/>
      <c r="L18" s="156"/>
      <c r="M18" s="158"/>
    </row>
    <row r="19" spans="1:13">
      <c r="B19" s="66" t="str">
        <f>+B8</f>
        <v>1.2. Contracts and services</v>
      </c>
      <c r="C19" s="104"/>
      <c r="D19" s="201"/>
      <c r="E19" s="150"/>
      <c r="F19" s="156"/>
      <c r="G19" s="211"/>
      <c r="H19" s="211"/>
      <c r="I19" s="211"/>
      <c r="J19" s="211"/>
      <c r="K19" s="211"/>
      <c r="L19" s="156"/>
      <c r="M19" s="158"/>
    </row>
    <row r="20" spans="1:13">
      <c r="B20" s="66" t="str">
        <f>+B9</f>
        <v>1.3. Other sources</v>
      </c>
      <c r="C20" s="104"/>
      <c r="D20" s="201"/>
      <c r="E20" s="150"/>
      <c r="F20" s="156"/>
      <c r="G20" s="157"/>
      <c r="H20" s="157"/>
      <c r="I20" s="157"/>
      <c r="J20" s="157"/>
      <c r="K20" s="157"/>
      <c r="L20" s="156"/>
      <c r="M20" s="158"/>
    </row>
    <row r="21" spans="1:13">
      <c r="B21" s="209" t="str">
        <f>+f_2</f>
        <v>2. Private funding</v>
      </c>
      <c r="C21" s="210"/>
      <c r="D21" s="201"/>
      <c r="E21" s="154">
        <f>SUM(E22:E25)</f>
        <v>0</v>
      </c>
      <c r="F21" s="161">
        <f t="shared" ref="F21:M21" si="5">SUM(F22:F25)</f>
        <v>0</v>
      </c>
      <c r="G21" s="161">
        <f t="shared" si="5"/>
        <v>0</v>
      </c>
      <c r="H21" s="161">
        <f t="shared" si="5"/>
        <v>0</v>
      </c>
      <c r="I21" s="161">
        <f t="shared" si="5"/>
        <v>0</v>
      </c>
      <c r="J21" s="161">
        <f t="shared" si="5"/>
        <v>0</v>
      </c>
      <c r="K21" s="161">
        <f t="shared" si="5"/>
        <v>0</v>
      </c>
      <c r="L21" s="161">
        <f t="shared" si="5"/>
        <v>0</v>
      </c>
      <c r="M21" s="162">
        <f t="shared" si="5"/>
        <v>0</v>
      </c>
    </row>
    <row r="22" spans="1:13">
      <c r="B22" s="66" t="str">
        <f>+f_3</f>
        <v>2.1. Tuition and fees</v>
      </c>
      <c r="C22" s="104"/>
      <c r="D22" s="201"/>
      <c r="E22" s="159"/>
      <c r="F22" s="119"/>
      <c r="G22" s="119"/>
      <c r="H22" s="119"/>
      <c r="I22" s="119"/>
      <c r="J22" s="119"/>
      <c r="K22" s="119"/>
      <c r="L22" s="119"/>
      <c r="M22" s="160"/>
    </row>
    <row r="23" spans="1:13">
      <c r="B23" s="66" t="str">
        <f>+f_4</f>
        <v>2.2. Contracts</v>
      </c>
      <c r="C23" s="104"/>
      <c r="D23" s="201"/>
      <c r="E23" s="120"/>
      <c r="F23" s="121"/>
      <c r="G23" s="121"/>
      <c r="H23" s="121"/>
      <c r="I23" s="121"/>
      <c r="J23" s="121"/>
      <c r="K23" s="121"/>
      <c r="L23" s="121"/>
      <c r="M23" s="122"/>
    </row>
    <row r="24" spans="1:13">
      <c r="B24" s="66" t="str">
        <f>+f_5</f>
        <v>2.3. Gifts</v>
      </c>
      <c r="C24" s="104"/>
      <c r="D24" s="201"/>
      <c r="E24" s="120"/>
      <c r="F24" s="121"/>
      <c r="G24" s="121"/>
      <c r="H24" s="121"/>
      <c r="I24" s="121"/>
      <c r="J24" s="121"/>
      <c r="K24" s="121"/>
      <c r="L24" s="121"/>
      <c r="M24" s="122"/>
    </row>
    <row r="25" spans="1:13">
      <c r="B25" s="66" t="str">
        <f>+f_6</f>
        <v>2.4. Other</v>
      </c>
      <c r="C25" s="104"/>
      <c r="D25" s="201"/>
      <c r="E25" s="120"/>
      <c r="F25" s="121"/>
      <c r="G25" s="121"/>
      <c r="H25" s="121"/>
      <c r="I25" s="121"/>
      <c r="J25" s="121"/>
      <c r="K25" s="121"/>
      <c r="L25" s="121"/>
      <c r="M25" s="122"/>
    </row>
    <row r="26" spans="1:13">
      <c r="B26" s="66"/>
      <c r="C26" s="104"/>
      <c r="D26" s="201"/>
      <c r="E26" s="123"/>
      <c r="F26" s="124"/>
      <c r="G26" s="124"/>
      <c r="H26" s="124"/>
      <c r="I26" s="124"/>
      <c r="J26" s="124"/>
      <c r="K26" s="124"/>
      <c r="L26" s="124"/>
      <c r="M26" s="125"/>
    </row>
    <row r="27" spans="1:13" s="131" customFormat="1">
      <c r="B27" s="33" t="str">
        <f>+ca_3</f>
        <v xml:space="preserve">C.Total (private and public) </v>
      </c>
      <c r="C27" s="132"/>
      <c r="D27" s="200"/>
      <c r="E27" s="133">
        <f>SUM(E28:E32)</f>
        <v>0</v>
      </c>
      <c r="F27" s="133">
        <f t="shared" ref="F27:M27" si="6">SUM(F28:F32)</f>
        <v>0</v>
      </c>
      <c r="G27" s="133">
        <f t="shared" si="6"/>
        <v>0</v>
      </c>
      <c r="H27" s="133">
        <f t="shared" si="6"/>
        <v>0</v>
      </c>
      <c r="I27" s="133">
        <f t="shared" si="6"/>
        <v>0</v>
      </c>
      <c r="J27" s="133">
        <f t="shared" si="6"/>
        <v>0</v>
      </c>
      <c r="K27" s="133">
        <f t="shared" si="6"/>
        <v>0</v>
      </c>
      <c r="L27" s="133">
        <f t="shared" si="6"/>
        <v>0</v>
      </c>
      <c r="M27" s="133">
        <f t="shared" si="6"/>
        <v>0</v>
      </c>
    </row>
    <row r="28" spans="1:13">
      <c r="A28" s="2"/>
      <c r="B28" s="209" t="str">
        <f>+f_1</f>
        <v>1. Public funding</v>
      </c>
      <c r="C28" s="104"/>
      <c r="D28" s="188"/>
      <c r="E28" s="127">
        <f t="shared" ref="E28:M28" si="7">+E6+E17</f>
        <v>0</v>
      </c>
      <c r="F28" s="127">
        <f t="shared" si="7"/>
        <v>0</v>
      </c>
      <c r="G28" s="127">
        <f t="shared" si="7"/>
        <v>0</v>
      </c>
      <c r="H28" s="127">
        <f t="shared" si="7"/>
        <v>0</v>
      </c>
      <c r="I28" s="127">
        <f t="shared" si="7"/>
        <v>0</v>
      </c>
      <c r="J28" s="127">
        <f t="shared" si="7"/>
        <v>0</v>
      </c>
      <c r="K28" s="127">
        <f t="shared" si="7"/>
        <v>0</v>
      </c>
      <c r="L28" s="127">
        <f t="shared" si="7"/>
        <v>0</v>
      </c>
      <c r="M28" s="127">
        <f t="shared" si="7"/>
        <v>0</v>
      </c>
    </row>
    <row r="29" spans="1:13">
      <c r="A29" s="2"/>
      <c r="B29" s="66" t="str">
        <f>+B7</f>
        <v>1.1. Appropriations</v>
      </c>
      <c r="C29" s="104"/>
      <c r="D29" s="188"/>
      <c r="E29" s="127">
        <f t="shared" ref="E29:M29" si="8">+E7+E18</f>
        <v>0</v>
      </c>
      <c r="F29" s="127">
        <f t="shared" si="8"/>
        <v>0</v>
      </c>
      <c r="G29" s="127">
        <f t="shared" si="8"/>
        <v>0</v>
      </c>
      <c r="H29" s="127">
        <f t="shared" si="8"/>
        <v>0</v>
      </c>
      <c r="I29" s="127">
        <f t="shared" si="8"/>
        <v>0</v>
      </c>
      <c r="J29" s="127">
        <f t="shared" si="8"/>
        <v>0</v>
      </c>
      <c r="K29" s="127">
        <f t="shared" si="8"/>
        <v>0</v>
      </c>
      <c r="L29" s="127">
        <f t="shared" si="8"/>
        <v>0</v>
      </c>
      <c r="M29" s="127">
        <f t="shared" si="8"/>
        <v>0</v>
      </c>
    </row>
    <row r="30" spans="1:13">
      <c r="A30" s="2"/>
      <c r="B30" s="66" t="str">
        <f>+B8</f>
        <v>1.2. Contracts and services</v>
      </c>
      <c r="C30" s="104"/>
      <c r="D30" s="188"/>
      <c r="E30" s="127">
        <f t="shared" ref="E30:M30" si="9">+E8+E19</f>
        <v>0</v>
      </c>
      <c r="F30" s="127">
        <f t="shared" si="9"/>
        <v>0</v>
      </c>
      <c r="G30" s="127">
        <f t="shared" si="9"/>
        <v>0</v>
      </c>
      <c r="H30" s="127">
        <f t="shared" si="9"/>
        <v>0</v>
      </c>
      <c r="I30" s="127">
        <f t="shared" si="9"/>
        <v>0</v>
      </c>
      <c r="J30" s="127">
        <f t="shared" si="9"/>
        <v>0</v>
      </c>
      <c r="K30" s="127">
        <f t="shared" si="9"/>
        <v>0</v>
      </c>
      <c r="L30" s="127">
        <f t="shared" si="9"/>
        <v>0</v>
      </c>
      <c r="M30" s="127">
        <f t="shared" si="9"/>
        <v>0</v>
      </c>
    </row>
    <row r="31" spans="1:13">
      <c r="A31" s="2"/>
      <c r="B31" s="66" t="str">
        <f>+B9</f>
        <v>1.3. Other sources</v>
      </c>
      <c r="C31" s="104"/>
      <c r="D31" s="188"/>
      <c r="E31" s="127">
        <f t="shared" ref="E31:M31" si="10">+E9+E20</f>
        <v>0</v>
      </c>
      <c r="F31" s="127">
        <f t="shared" si="10"/>
        <v>0</v>
      </c>
      <c r="G31" s="127">
        <f t="shared" si="10"/>
        <v>0</v>
      </c>
      <c r="H31" s="127">
        <f t="shared" si="10"/>
        <v>0</v>
      </c>
      <c r="I31" s="127">
        <f t="shared" si="10"/>
        <v>0</v>
      </c>
      <c r="J31" s="127">
        <f t="shared" si="10"/>
        <v>0</v>
      </c>
      <c r="K31" s="127">
        <f t="shared" si="10"/>
        <v>0</v>
      </c>
      <c r="L31" s="127">
        <f t="shared" si="10"/>
        <v>0</v>
      </c>
      <c r="M31" s="127">
        <f t="shared" si="10"/>
        <v>0</v>
      </c>
    </row>
    <row r="32" spans="1:13">
      <c r="A32" s="2"/>
      <c r="B32" s="209" t="str">
        <f>+f_2</f>
        <v>2. Private funding</v>
      </c>
      <c r="C32" s="104"/>
      <c r="D32" s="188"/>
      <c r="E32" s="127">
        <f t="shared" ref="E32:M32" si="11">+E10+E21</f>
        <v>0</v>
      </c>
      <c r="F32" s="127">
        <f t="shared" si="11"/>
        <v>0</v>
      </c>
      <c r="G32" s="127">
        <f t="shared" si="11"/>
        <v>0</v>
      </c>
      <c r="H32" s="127">
        <f t="shared" si="11"/>
        <v>0</v>
      </c>
      <c r="I32" s="127">
        <f t="shared" si="11"/>
        <v>0</v>
      </c>
      <c r="J32" s="127">
        <f t="shared" si="11"/>
        <v>0</v>
      </c>
      <c r="K32" s="127">
        <f t="shared" si="11"/>
        <v>0</v>
      </c>
      <c r="L32" s="127">
        <f t="shared" si="11"/>
        <v>0</v>
      </c>
      <c r="M32" s="127">
        <f t="shared" si="11"/>
        <v>0</v>
      </c>
    </row>
    <row r="33" spans="1:14">
      <c r="A33" s="2"/>
      <c r="B33" s="66" t="str">
        <f>+f_3</f>
        <v>2.1. Tuition and fees</v>
      </c>
      <c r="C33" s="104"/>
      <c r="D33" s="188"/>
      <c r="E33" s="127">
        <f t="shared" ref="E33:M33" si="12">+E11+E22</f>
        <v>0</v>
      </c>
      <c r="F33" s="127">
        <f t="shared" si="12"/>
        <v>0</v>
      </c>
      <c r="G33" s="127">
        <f t="shared" si="12"/>
        <v>0</v>
      </c>
      <c r="H33" s="127">
        <f t="shared" si="12"/>
        <v>0</v>
      </c>
      <c r="I33" s="127">
        <f t="shared" si="12"/>
        <v>0</v>
      </c>
      <c r="J33" s="127">
        <f t="shared" si="12"/>
        <v>0</v>
      </c>
      <c r="K33" s="127">
        <f t="shared" si="12"/>
        <v>0</v>
      </c>
      <c r="L33" s="127">
        <f t="shared" si="12"/>
        <v>0</v>
      </c>
      <c r="M33" s="127">
        <f t="shared" si="12"/>
        <v>0</v>
      </c>
    </row>
    <row r="34" spans="1:14">
      <c r="A34" s="2"/>
      <c r="B34" s="66" t="str">
        <f>+f_4</f>
        <v>2.2. Contracts</v>
      </c>
      <c r="C34" s="104"/>
      <c r="D34" s="188"/>
      <c r="E34" s="127">
        <f t="shared" ref="E34:M34" si="13">+E12+E23</f>
        <v>0</v>
      </c>
      <c r="F34" s="127">
        <f t="shared" si="13"/>
        <v>0</v>
      </c>
      <c r="G34" s="127">
        <f t="shared" si="13"/>
        <v>0</v>
      </c>
      <c r="H34" s="127">
        <f t="shared" si="13"/>
        <v>0</v>
      </c>
      <c r="I34" s="127">
        <f t="shared" si="13"/>
        <v>0</v>
      </c>
      <c r="J34" s="127">
        <f t="shared" si="13"/>
        <v>0</v>
      </c>
      <c r="K34" s="127">
        <f t="shared" si="13"/>
        <v>0</v>
      </c>
      <c r="L34" s="127">
        <f t="shared" si="13"/>
        <v>0</v>
      </c>
      <c r="M34" s="127">
        <f t="shared" si="13"/>
        <v>0</v>
      </c>
    </row>
    <row r="35" spans="1:14">
      <c r="A35" s="2"/>
      <c r="B35" s="66" t="str">
        <f>+f_5</f>
        <v>2.3. Gifts</v>
      </c>
      <c r="C35" s="104"/>
      <c r="D35" s="188"/>
      <c r="E35" s="127">
        <f t="shared" ref="E35:M35" si="14">+E13+E24</f>
        <v>0</v>
      </c>
      <c r="F35" s="127">
        <f t="shared" si="14"/>
        <v>0</v>
      </c>
      <c r="G35" s="127">
        <f t="shared" si="14"/>
        <v>0</v>
      </c>
      <c r="H35" s="127">
        <f t="shared" si="14"/>
        <v>0</v>
      </c>
      <c r="I35" s="127">
        <f t="shared" si="14"/>
        <v>0</v>
      </c>
      <c r="J35" s="127">
        <f t="shared" si="14"/>
        <v>0</v>
      </c>
      <c r="K35" s="127">
        <f t="shared" si="14"/>
        <v>0</v>
      </c>
      <c r="L35" s="127">
        <f t="shared" si="14"/>
        <v>0</v>
      </c>
      <c r="M35" s="127">
        <f t="shared" si="14"/>
        <v>0</v>
      </c>
    </row>
    <row r="36" spans="1:14">
      <c r="A36" s="2"/>
      <c r="B36" s="66" t="str">
        <f>+f_6</f>
        <v>2.4. Other</v>
      </c>
      <c r="C36" s="104"/>
      <c r="D36" s="188"/>
      <c r="E36" s="127">
        <f t="shared" ref="E36:M36" si="15">+E14+E25</f>
        <v>0</v>
      </c>
      <c r="F36" s="127">
        <f t="shared" si="15"/>
        <v>0</v>
      </c>
      <c r="G36" s="127">
        <f t="shared" si="15"/>
        <v>0</v>
      </c>
      <c r="H36" s="127">
        <f t="shared" si="15"/>
        <v>0</v>
      </c>
      <c r="I36" s="127">
        <f t="shared" si="15"/>
        <v>0</v>
      </c>
      <c r="J36" s="127">
        <f t="shared" si="15"/>
        <v>0</v>
      </c>
      <c r="K36" s="127">
        <f t="shared" si="15"/>
        <v>0</v>
      </c>
      <c r="L36" s="127">
        <f t="shared" si="15"/>
        <v>0</v>
      </c>
      <c r="M36" s="127">
        <f t="shared" si="15"/>
        <v>0</v>
      </c>
    </row>
    <row r="37" spans="1:14">
      <c r="A37" s="2"/>
      <c r="B37" s="70"/>
      <c r="C37" s="111"/>
      <c r="D37" s="197"/>
      <c r="E37" s="128"/>
      <c r="F37" s="128"/>
      <c r="G37" s="128"/>
      <c r="H37" s="128"/>
      <c r="I37" s="128"/>
      <c r="J37" s="128"/>
      <c r="K37" s="128"/>
      <c r="L37" s="128"/>
      <c r="M37" s="128"/>
    </row>
    <row r="38" spans="1:14">
      <c r="A38" s="2"/>
      <c r="B38" s="9"/>
      <c r="C38" s="2"/>
      <c r="D38" s="199"/>
      <c r="E38" s="2"/>
      <c r="F38" s="2"/>
      <c r="G38" s="2"/>
      <c r="H38" s="2"/>
      <c r="I38" s="2"/>
    </row>
    <row r="39" spans="1:14">
      <c r="B39" s="98" t="s">
        <v>139</v>
      </c>
      <c r="C39" s="99"/>
      <c r="D39" s="189"/>
      <c r="E39" s="100">
        <v>1980</v>
      </c>
      <c r="F39" s="100">
        <v>1985</v>
      </c>
      <c r="G39" s="100">
        <v>1990</v>
      </c>
      <c r="H39" s="100">
        <v>1995</v>
      </c>
      <c r="I39" s="100">
        <v>1996</v>
      </c>
      <c r="J39" s="100">
        <v>1997</v>
      </c>
      <c r="K39" s="100">
        <v>1998</v>
      </c>
      <c r="L39" s="100">
        <v>1999</v>
      </c>
      <c r="M39" s="101">
        <v>2000</v>
      </c>
    </row>
    <row r="40" spans="1:14" ht="48.75" customHeight="1">
      <c r="B40" s="136">
        <v>1</v>
      </c>
      <c r="C40" s="142" t="s">
        <v>133</v>
      </c>
      <c r="D40" s="79"/>
      <c r="E40" s="53" t="str">
        <f t="shared" ref="E40:M40" si="16">IF(E27&gt;0,+E5/E27,"-")</f>
        <v>-</v>
      </c>
      <c r="F40" s="53" t="str">
        <f t="shared" si="16"/>
        <v>-</v>
      </c>
      <c r="G40" s="53" t="str">
        <f t="shared" si="16"/>
        <v>-</v>
      </c>
      <c r="H40" s="53" t="str">
        <f t="shared" si="16"/>
        <v>-</v>
      </c>
      <c r="I40" s="53" t="str">
        <f t="shared" si="16"/>
        <v>-</v>
      </c>
      <c r="J40" s="53" t="str">
        <f t="shared" si="16"/>
        <v>-</v>
      </c>
      <c r="K40" s="53" t="str">
        <f t="shared" si="16"/>
        <v>-</v>
      </c>
      <c r="L40" s="53" t="str">
        <f t="shared" si="16"/>
        <v>-</v>
      </c>
      <c r="M40" s="54" t="str">
        <f t="shared" si="16"/>
        <v>-</v>
      </c>
    </row>
    <row r="41" spans="1:14" ht="48.75" customHeight="1">
      <c r="B41" s="138">
        <v>2</v>
      </c>
      <c r="C41" s="143" t="s">
        <v>134</v>
      </c>
      <c r="D41" s="76"/>
      <c r="E41" s="43" t="str">
        <f t="shared" ref="E41:M41" si="17">+IF(E5&gt;0,E10/E5,"-")</f>
        <v>-</v>
      </c>
      <c r="F41" s="43" t="str">
        <f t="shared" si="17"/>
        <v>-</v>
      </c>
      <c r="G41" s="43" t="str">
        <f t="shared" si="17"/>
        <v>-</v>
      </c>
      <c r="H41" s="43" t="str">
        <f t="shared" si="17"/>
        <v>-</v>
      </c>
      <c r="I41" s="43" t="str">
        <f t="shared" si="17"/>
        <v>-</v>
      </c>
      <c r="J41" s="43" t="str">
        <f t="shared" si="17"/>
        <v>-</v>
      </c>
      <c r="K41" s="43" t="str">
        <f t="shared" si="17"/>
        <v>-</v>
      </c>
      <c r="L41" s="43" t="str">
        <f t="shared" si="17"/>
        <v>-</v>
      </c>
      <c r="M41" s="44" t="str">
        <f t="shared" si="17"/>
        <v>-</v>
      </c>
    </row>
    <row r="42" spans="1:14" ht="48.75" customHeight="1">
      <c r="B42" s="140">
        <v>3</v>
      </c>
      <c r="C42" s="143" t="s">
        <v>135</v>
      </c>
      <c r="D42" s="94"/>
      <c r="E42" s="49" t="str">
        <f t="shared" ref="E42:M42" si="18">+IF(E16&gt;0,E21/E16,"-")</f>
        <v>-</v>
      </c>
      <c r="F42" s="49" t="str">
        <f t="shared" si="18"/>
        <v>-</v>
      </c>
      <c r="G42" s="49" t="str">
        <f t="shared" si="18"/>
        <v>-</v>
      </c>
      <c r="H42" s="49" t="str">
        <f t="shared" si="18"/>
        <v>-</v>
      </c>
      <c r="I42" s="49" t="str">
        <f t="shared" si="18"/>
        <v>-</v>
      </c>
      <c r="J42" s="49" t="str">
        <f t="shared" si="18"/>
        <v>-</v>
      </c>
      <c r="K42" s="49" t="str">
        <f t="shared" si="18"/>
        <v>-</v>
      </c>
      <c r="L42" s="49" t="str">
        <f t="shared" si="18"/>
        <v>-</v>
      </c>
      <c r="M42" s="50" t="str">
        <f t="shared" si="18"/>
        <v>-</v>
      </c>
    </row>
    <row r="43" spans="1:14">
      <c r="A43" s="2"/>
      <c r="B43" s="9"/>
      <c r="C43" s="5"/>
      <c r="D43" s="6"/>
      <c r="E43" s="5"/>
      <c r="F43" s="6"/>
      <c r="G43" s="6"/>
      <c r="H43" s="6"/>
      <c r="I43" s="6"/>
      <c r="J43" s="6"/>
      <c r="K43" s="6"/>
      <c r="L43" s="6"/>
      <c r="M43" s="6"/>
      <c r="N43" s="6"/>
    </row>
    <row r="44" spans="1:14" ht="11.25" customHeight="1">
      <c r="B44" s="83" t="s">
        <v>96</v>
      </c>
      <c r="C44" s="80"/>
      <c r="D44" s="81"/>
      <c r="E44" s="81"/>
      <c r="F44" s="81"/>
      <c r="G44" s="81"/>
      <c r="H44" s="81"/>
      <c r="I44" s="81"/>
      <c r="J44" s="81"/>
      <c r="K44" s="81"/>
      <c r="L44" s="81"/>
      <c r="M44" s="82"/>
    </row>
    <row r="45" spans="1:14" ht="11.25" customHeight="1">
      <c r="B45" s="84" t="s">
        <v>97</v>
      </c>
      <c r="C45" s="85" t="s">
        <v>98</v>
      </c>
      <c r="D45" s="86"/>
      <c r="E45" s="86"/>
      <c r="F45" s="86"/>
      <c r="G45" s="86"/>
      <c r="H45" s="86"/>
      <c r="I45" s="86"/>
      <c r="J45" s="86"/>
      <c r="K45" s="86"/>
      <c r="L45" s="86"/>
      <c r="M45" s="87"/>
    </row>
    <row r="46" spans="1:14" ht="13.7" customHeight="1">
      <c r="B46" s="78"/>
      <c r="C46" s="52"/>
      <c r="D46" s="79"/>
      <c r="E46" s="79"/>
      <c r="F46" s="79"/>
      <c r="G46" s="79"/>
      <c r="H46" s="79"/>
      <c r="I46" s="79"/>
      <c r="J46" s="79"/>
      <c r="K46" s="79"/>
      <c r="L46" s="79"/>
      <c r="M46" s="91"/>
    </row>
    <row r="47" spans="1:14" ht="13.7" customHeight="1">
      <c r="B47" s="75"/>
      <c r="C47" s="42"/>
      <c r="D47" s="76"/>
      <c r="E47" s="76"/>
      <c r="F47" s="76"/>
      <c r="G47" s="76"/>
      <c r="H47" s="76"/>
      <c r="I47" s="76"/>
      <c r="J47" s="76"/>
      <c r="K47" s="76"/>
      <c r="L47" s="76"/>
      <c r="M47" s="92"/>
    </row>
    <row r="48" spans="1:14" ht="13.7" customHeight="1">
      <c r="B48" s="75"/>
      <c r="C48" s="42"/>
      <c r="D48" s="76"/>
      <c r="E48" s="76"/>
      <c r="F48" s="76"/>
      <c r="G48" s="76"/>
      <c r="H48" s="76"/>
      <c r="I48" s="76"/>
      <c r="J48" s="76"/>
      <c r="K48" s="76"/>
      <c r="L48" s="76"/>
      <c r="M48" s="92"/>
    </row>
    <row r="49" spans="1:13" ht="13.7" customHeight="1">
      <c r="B49" s="75"/>
      <c r="C49" s="42"/>
      <c r="D49" s="76"/>
      <c r="E49" s="76"/>
      <c r="F49" s="76"/>
      <c r="G49" s="76"/>
      <c r="H49" s="76"/>
      <c r="I49" s="76"/>
      <c r="J49" s="76"/>
      <c r="K49" s="76"/>
      <c r="L49" s="76"/>
      <c r="M49" s="92"/>
    </row>
    <row r="50" spans="1:13" ht="13.7" customHeight="1">
      <c r="B50" s="75"/>
      <c r="C50" s="42"/>
      <c r="D50" s="76"/>
      <c r="E50" s="76"/>
      <c r="F50" s="76"/>
      <c r="G50" s="76"/>
      <c r="H50" s="76"/>
      <c r="I50" s="76"/>
      <c r="J50" s="76"/>
      <c r="K50" s="76"/>
      <c r="L50" s="76"/>
      <c r="M50" s="92"/>
    </row>
    <row r="51" spans="1:13" ht="13.7" customHeight="1">
      <c r="B51" s="77"/>
      <c r="C51" s="93"/>
      <c r="D51" s="94"/>
      <c r="E51" s="94"/>
      <c r="F51" s="94"/>
      <c r="G51" s="94"/>
      <c r="H51" s="94"/>
      <c r="I51" s="94"/>
      <c r="J51" s="94"/>
      <c r="K51" s="94"/>
      <c r="L51" s="94"/>
      <c r="M51" s="95"/>
    </row>
    <row r="52" spans="1:13">
      <c r="A52" s="2"/>
      <c r="B52" s="2"/>
      <c r="C52" s="2"/>
      <c r="D52" s="199"/>
      <c r="E52" s="2"/>
      <c r="F52" s="2"/>
      <c r="G52" s="2"/>
      <c r="H52" s="2"/>
      <c r="I52" s="2"/>
    </row>
    <row r="53" spans="1:13">
      <c r="A53" s="2"/>
      <c r="B53" s="2"/>
      <c r="C53" s="2"/>
      <c r="D53" s="199"/>
      <c r="E53" s="2"/>
      <c r="F53" s="2"/>
      <c r="G53" s="2"/>
      <c r="H53" s="2"/>
      <c r="I53" s="2"/>
    </row>
    <row r="54" spans="1:13">
      <c r="A54" s="2"/>
      <c r="B54" s="2"/>
      <c r="C54" s="2"/>
      <c r="D54" s="199"/>
      <c r="E54" s="2"/>
      <c r="F54" s="2"/>
      <c r="G54" s="2"/>
      <c r="H54" s="2"/>
      <c r="I54" s="2"/>
    </row>
    <row r="55" spans="1:13">
      <c r="A55" s="2"/>
      <c r="B55" s="2"/>
      <c r="C55" s="2"/>
      <c r="D55" s="199"/>
      <c r="E55" s="2"/>
      <c r="F55" s="2"/>
      <c r="G55" s="2"/>
      <c r="H55" s="2"/>
      <c r="I55" s="2"/>
    </row>
    <row r="56" spans="1:13">
      <c r="A56" s="2"/>
      <c r="B56" s="2"/>
      <c r="C56" s="2"/>
      <c r="D56" s="199"/>
      <c r="E56" s="2"/>
      <c r="F56" s="2"/>
      <c r="G56" s="2"/>
      <c r="H56" s="2"/>
      <c r="I56" s="2"/>
    </row>
    <row r="57" spans="1:13">
      <c r="A57" s="2"/>
      <c r="B57" s="2"/>
      <c r="C57" s="2"/>
      <c r="D57" s="199"/>
      <c r="E57" s="2"/>
      <c r="F57" s="2"/>
      <c r="G57" s="2"/>
      <c r="H57" s="2"/>
      <c r="I57" s="2"/>
    </row>
    <row r="58" spans="1:13">
      <c r="A58" s="2"/>
      <c r="B58" s="2"/>
      <c r="C58" s="2"/>
      <c r="D58" s="199"/>
      <c r="E58" s="2"/>
      <c r="F58" s="2"/>
      <c r="G58" s="2"/>
      <c r="H58" s="2"/>
      <c r="I58" s="2"/>
    </row>
    <row r="59" spans="1:13">
      <c r="A59" s="2"/>
      <c r="B59" s="2"/>
      <c r="C59" s="2"/>
      <c r="D59" s="199"/>
      <c r="E59" s="2"/>
      <c r="F59" s="2"/>
      <c r="G59" s="2"/>
      <c r="H59" s="2"/>
      <c r="I59" s="2"/>
    </row>
    <row r="60" spans="1:13">
      <c r="A60" s="2"/>
      <c r="B60" s="2"/>
      <c r="C60" s="2"/>
      <c r="D60" s="199"/>
      <c r="E60" s="2"/>
      <c r="F60" s="2"/>
      <c r="G60" s="2"/>
      <c r="H60" s="2"/>
      <c r="I60" s="2"/>
    </row>
    <row r="61" spans="1:13">
      <c r="A61" s="2"/>
      <c r="B61" s="2"/>
      <c r="C61" s="2"/>
      <c r="D61" s="199"/>
      <c r="E61" s="2"/>
      <c r="F61" s="2"/>
      <c r="G61" s="2"/>
      <c r="H61" s="2"/>
      <c r="I61" s="2"/>
    </row>
    <row r="62" spans="1:13">
      <c r="A62" s="2"/>
      <c r="B62" s="2"/>
      <c r="C62" s="2"/>
      <c r="D62" s="199"/>
      <c r="E62" s="2"/>
      <c r="F62" s="2"/>
      <c r="G62" s="2"/>
      <c r="H62" s="2"/>
      <c r="I62" s="2"/>
    </row>
    <row r="63" spans="1:13">
      <c r="A63" s="2"/>
      <c r="B63" s="2"/>
      <c r="C63" s="2"/>
      <c r="D63" s="199"/>
      <c r="E63" s="2"/>
      <c r="F63" s="2"/>
      <c r="G63" s="2"/>
      <c r="H63" s="2"/>
      <c r="I63" s="2"/>
    </row>
    <row r="64" spans="1:13">
      <c r="A64" s="2"/>
      <c r="B64" s="2"/>
      <c r="C64" s="2"/>
      <c r="D64" s="199"/>
      <c r="E64" s="2"/>
      <c r="F64" s="2"/>
      <c r="G64" s="2"/>
      <c r="H64" s="2"/>
      <c r="I64" s="2"/>
    </row>
    <row r="65" spans="1:9">
      <c r="A65" s="2"/>
      <c r="B65" s="2"/>
      <c r="C65" s="2"/>
      <c r="D65" s="199"/>
      <c r="E65" s="2"/>
      <c r="F65" s="2"/>
      <c r="G65" s="2"/>
      <c r="H65" s="2"/>
      <c r="I65" s="2"/>
    </row>
  </sheetData>
  <phoneticPr fontId="29" type="noConversion"/>
  <hyperlinks>
    <hyperlink ref="D4" location="B46" display="Notes"/>
  </hyperlinks>
  <printOptions horizontalCentered="1" verticalCentered="1"/>
  <pageMargins left="0.75" right="0.75" top="1" bottom="1" header="0" footer="0"/>
  <pageSetup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2:G15"/>
  <sheetViews>
    <sheetView topLeftCell="D1" zoomScale="130" zoomScaleNormal="130" workbookViewId="0">
      <selection activeCell="E15" sqref="E15"/>
    </sheetView>
  </sheetViews>
  <sheetFormatPr baseColWidth="10" defaultColWidth="11.42578125" defaultRowHeight="10.5"/>
  <cols>
    <col min="1" max="1" width="0" style="1" hidden="1" customWidth="1"/>
    <col min="2" max="2" width="18.140625" style="1" hidden="1" customWidth="1"/>
    <col min="3" max="3" width="21.140625" style="1" hidden="1" customWidth="1"/>
    <col min="4" max="4" width="25.85546875" style="4" customWidth="1"/>
    <col min="5" max="5" width="55.85546875" style="4" customWidth="1"/>
    <col min="6" max="6" width="23" style="4" customWidth="1"/>
    <col min="7" max="7" width="15.140625" style="4" customWidth="1"/>
    <col min="8" max="16384" width="11.42578125" style="1"/>
  </cols>
  <sheetData>
    <row r="2" spans="1:7" s="3" customFormat="1" ht="26.25" thickBot="1">
      <c r="D2" s="440" t="s">
        <v>99</v>
      </c>
      <c r="E2" s="440" t="s">
        <v>100</v>
      </c>
      <c r="F2" s="440" t="s">
        <v>101</v>
      </c>
      <c r="G2" s="112" t="s">
        <v>102</v>
      </c>
    </row>
    <row r="3" spans="1:7" ht="37.5" customHeight="1">
      <c r="D3" s="446" t="s">
        <v>219</v>
      </c>
      <c r="E3" s="448" t="s">
        <v>221</v>
      </c>
      <c r="F3" s="446" t="s">
        <v>227</v>
      </c>
    </row>
    <row r="4" spans="1:7" ht="21" customHeight="1">
      <c r="A4" s="4"/>
      <c r="D4" s="450" t="s">
        <v>220</v>
      </c>
      <c r="E4" s="449" t="s">
        <v>222</v>
      </c>
      <c r="F4" s="447" t="s">
        <v>228</v>
      </c>
    </row>
    <row r="5" spans="1:7" ht="12.75">
      <c r="D5" s="441"/>
      <c r="E5" s="442"/>
      <c r="F5" s="441"/>
    </row>
    <row r="6" spans="1:7">
      <c r="E6" s="424"/>
    </row>
    <row r="7" spans="1:7" ht="12.75">
      <c r="E7" s="14"/>
    </row>
    <row r="9" spans="1:7" ht="37.5" customHeight="1"/>
    <row r="10" spans="1:7" ht="12.75">
      <c r="E10" s="14"/>
    </row>
    <row r="15" spans="1:7" ht="12.75">
      <c r="E15" s="14"/>
    </row>
  </sheetData>
  <phoneticPr fontId="29" type="noConversion"/>
  <hyperlinks>
    <hyperlink ref="E3" r:id="rId1"/>
    <hyperlink ref="E4" r:id="rId2"/>
  </hyperlinks>
  <pageMargins left="0.75" right="0.75" top="1" bottom="1" header="0" footer="0"/>
  <pageSetup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79"/>
  <sheetViews>
    <sheetView topLeftCell="C1" zoomScale="145" zoomScaleNormal="145" workbookViewId="0">
      <selection activeCell="F24" sqref="F24"/>
    </sheetView>
  </sheetViews>
  <sheetFormatPr baseColWidth="10" defaultColWidth="11.42578125" defaultRowHeight="12.75"/>
  <cols>
    <col min="1" max="1" width="2.7109375" customWidth="1"/>
    <col min="2" max="2" width="9.5703125" customWidth="1"/>
    <col min="3" max="3" width="71.140625" customWidth="1"/>
    <col min="4" max="4" width="16.42578125" customWidth="1"/>
    <col min="5" max="5" width="17.7109375" customWidth="1"/>
    <col min="6" max="6" width="31.140625" bestFit="1" customWidth="1"/>
    <col min="7" max="7" width="20.7109375" bestFit="1" customWidth="1"/>
  </cols>
  <sheetData>
    <row r="2" spans="2:7">
      <c r="B2" s="113" t="s">
        <v>189</v>
      </c>
      <c r="C2" s="114"/>
      <c r="D2" s="114"/>
      <c r="E2" s="114"/>
      <c r="F2" s="114"/>
      <c r="G2" s="114"/>
    </row>
    <row r="3" spans="2:7">
      <c r="B3" s="63" t="s">
        <v>16</v>
      </c>
      <c r="C3" s="55" t="s">
        <v>136</v>
      </c>
      <c r="D3" s="55" t="s">
        <v>194</v>
      </c>
      <c r="E3" s="55" t="s">
        <v>195</v>
      </c>
      <c r="F3" s="55" t="s">
        <v>196</v>
      </c>
      <c r="G3" s="55" t="s">
        <v>148</v>
      </c>
    </row>
    <row r="4" spans="2:7">
      <c r="B4">
        <v>1</v>
      </c>
      <c r="C4" s="443" t="s">
        <v>199</v>
      </c>
    </row>
    <row r="5" spans="2:7">
      <c r="B5">
        <v>2</v>
      </c>
      <c r="C5" s="443" t="s">
        <v>200</v>
      </c>
    </row>
    <row r="6" spans="2:7">
      <c r="B6">
        <v>3</v>
      </c>
      <c r="C6" s="443" t="s">
        <v>201</v>
      </c>
    </row>
    <row r="7" spans="2:7">
      <c r="B7">
        <v>4</v>
      </c>
      <c r="C7" s="443" t="s">
        <v>202</v>
      </c>
    </row>
    <row r="8" spans="2:7">
      <c r="B8">
        <v>5</v>
      </c>
      <c r="C8" s="443" t="s">
        <v>203</v>
      </c>
    </row>
    <row r="9" spans="2:7">
      <c r="B9">
        <v>6</v>
      </c>
      <c r="C9" s="443" t="s">
        <v>204</v>
      </c>
    </row>
    <row r="10" spans="2:7">
      <c r="B10">
        <v>7</v>
      </c>
      <c r="C10" s="443" t="s">
        <v>205</v>
      </c>
    </row>
    <row r="11" spans="2:7">
      <c r="B11">
        <v>8</v>
      </c>
      <c r="C11" s="443" t="s">
        <v>206</v>
      </c>
    </row>
    <row r="12" spans="2:7">
      <c r="B12">
        <v>9</v>
      </c>
      <c r="C12" s="443" t="s">
        <v>207</v>
      </c>
    </row>
    <row r="13" spans="2:7">
      <c r="B13">
        <v>10</v>
      </c>
      <c r="C13" s="443" t="s">
        <v>208</v>
      </c>
    </row>
    <row r="14" spans="2:7">
      <c r="B14">
        <v>11</v>
      </c>
      <c r="C14" s="443" t="s">
        <v>209</v>
      </c>
    </row>
    <row r="15" spans="2:7">
      <c r="B15">
        <v>12</v>
      </c>
      <c r="C15" s="443" t="s">
        <v>210</v>
      </c>
      <c r="D15" s="425"/>
      <c r="E15" s="425"/>
    </row>
    <row r="16" spans="2:7">
      <c r="B16">
        <v>13</v>
      </c>
      <c r="C16" s="443" t="s">
        <v>211</v>
      </c>
      <c r="E16" s="425"/>
    </row>
    <row r="17" spans="2:6">
      <c r="B17">
        <v>14</v>
      </c>
      <c r="C17" s="443" t="s">
        <v>212</v>
      </c>
    </row>
    <row r="18" spans="2:6">
      <c r="B18">
        <v>15</v>
      </c>
      <c r="C18" s="443" t="s">
        <v>213</v>
      </c>
    </row>
    <row r="19" spans="2:6">
      <c r="B19">
        <v>16</v>
      </c>
      <c r="C19" s="443" t="s">
        <v>214</v>
      </c>
    </row>
    <row r="20" spans="2:6">
      <c r="B20">
        <v>17</v>
      </c>
      <c r="C20" s="443" t="s">
        <v>215</v>
      </c>
    </row>
    <row r="21" spans="2:6">
      <c r="B21">
        <v>18</v>
      </c>
      <c r="C21" s="443" t="s">
        <v>216</v>
      </c>
    </row>
    <row r="22" spans="2:6">
      <c r="B22">
        <v>19</v>
      </c>
      <c r="C22" s="443" t="s">
        <v>217</v>
      </c>
    </row>
    <row r="23" spans="2:6">
      <c r="B23">
        <v>20</v>
      </c>
      <c r="C23" s="443"/>
    </row>
    <row r="24" spans="2:6">
      <c r="B24">
        <v>21</v>
      </c>
      <c r="C24" s="444"/>
    </row>
    <row r="25" spans="2:6">
      <c r="B25">
        <v>22</v>
      </c>
      <c r="C25" s="443"/>
    </row>
    <row r="26" spans="2:6">
      <c r="B26">
        <v>23</v>
      </c>
      <c r="C26" s="445" t="s">
        <v>224</v>
      </c>
      <c r="F26" s="426"/>
    </row>
    <row r="27" spans="2:6">
      <c r="B27">
        <v>24</v>
      </c>
      <c r="C27" s="445" t="s">
        <v>225</v>
      </c>
    </row>
    <row r="28" spans="2:6">
      <c r="B28">
        <v>25</v>
      </c>
      <c r="C28" s="443"/>
    </row>
    <row r="29" spans="2:6">
      <c r="B29">
        <v>26</v>
      </c>
    </row>
    <row r="30" spans="2:6">
      <c r="B30">
        <v>27</v>
      </c>
      <c r="C30" s="426"/>
      <c r="F30" s="426"/>
    </row>
    <row r="31" spans="2:6">
      <c r="B31">
        <v>28</v>
      </c>
    </row>
    <row r="32" spans="2:6">
      <c r="B32">
        <v>29</v>
      </c>
    </row>
    <row r="33" spans="2:6">
      <c r="B33">
        <v>30</v>
      </c>
    </row>
    <row r="34" spans="2:6">
      <c r="B34">
        <v>31</v>
      </c>
    </row>
    <row r="35" spans="2:6">
      <c r="B35">
        <v>32</v>
      </c>
      <c r="F35" s="426"/>
    </row>
    <row r="36" spans="2:6">
      <c r="B36">
        <v>33</v>
      </c>
      <c r="F36" s="426"/>
    </row>
    <row r="37" spans="2:6">
      <c r="B37">
        <v>34</v>
      </c>
      <c r="F37" s="426"/>
    </row>
    <row r="38" spans="2:6">
      <c r="B38">
        <v>35</v>
      </c>
    </row>
    <row r="39" spans="2:6">
      <c r="B39">
        <v>36</v>
      </c>
    </row>
    <row r="40" spans="2:6">
      <c r="B40">
        <v>37</v>
      </c>
      <c r="F40" s="426"/>
    </row>
    <row r="41" spans="2:6">
      <c r="B41">
        <v>38</v>
      </c>
    </row>
    <row r="42" spans="2:6">
      <c r="B42">
        <v>39</v>
      </c>
    </row>
    <row r="43" spans="2:6">
      <c r="B43">
        <v>40</v>
      </c>
    </row>
    <row r="44" spans="2:6">
      <c r="B44">
        <v>41</v>
      </c>
    </row>
    <row r="45" spans="2:6">
      <c r="B45">
        <v>42</v>
      </c>
      <c r="F45" s="426"/>
    </row>
    <row r="46" spans="2:6">
      <c r="B46">
        <v>43</v>
      </c>
      <c r="F46" s="426"/>
    </row>
    <row r="47" spans="2:6">
      <c r="B47">
        <v>44</v>
      </c>
      <c r="C47" s="426"/>
      <c r="F47" s="426"/>
    </row>
    <row r="48" spans="2:6">
      <c r="B48">
        <v>45</v>
      </c>
      <c r="F48" s="426"/>
    </row>
    <row r="49" spans="2:6">
      <c r="B49">
        <v>46</v>
      </c>
      <c r="F49" s="426"/>
    </row>
    <row r="50" spans="2:6">
      <c r="B50">
        <v>47</v>
      </c>
      <c r="C50" s="426"/>
      <c r="F50" s="426"/>
    </row>
    <row r="51" spans="2:6">
      <c r="B51">
        <v>48</v>
      </c>
      <c r="F51" s="426"/>
    </row>
    <row r="52" spans="2:6">
      <c r="B52">
        <v>49</v>
      </c>
    </row>
    <row r="53" spans="2:6">
      <c r="B53">
        <v>50</v>
      </c>
    </row>
    <row r="54" spans="2:6">
      <c r="B54">
        <v>51</v>
      </c>
      <c r="D54" s="426"/>
      <c r="F54" s="426"/>
    </row>
    <row r="55" spans="2:6">
      <c r="B55">
        <v>52</v>
      </c>
      <c r="F55" s="426"/>
    </row>
    <row r="56" spans="2:6">
      <c r="B56">
        <v>53</v>
      </c>
    </row>
    <row r="57" spans="2:6">
      <c r="B57">
        <v>54</v>
      </c>
      <c r="C57" s="426"/>
      <c r="D57" s="426"/>
      <c r="F57" s="426"/>
    </row>
    <row r="58" spans="2:6">
      <c r="B58">
        <v>55</v>
      </c>
      <c r="F58" s="426"/>
    </row>
    <row r="59" spans="2:6">
      <c r="B59">
        <v>56</v>
      </c>
      <c r="F59" s="426"/>
    </row>
    <row r="60" spans="2:6">
      <c r="B60">
        <v>57</v>
      </c>
      <c r="F60" s="426"/>
    </row>
    <row r="61" spans="2:6">
      <c r="B61">
        <v>58</v>
      </c>
      <c r="F61" s="426"/>
    </row>
    <row r="62" spans="2:6">
      <c r="B62">
        <v>59</v>
      </c>
      <c r="F62" s="426"/>
    </row>
    <row r="63" spans="2:6">
      <c r="B63">
        <v>60</v>
      </c>
      <c r="F63" s="426"/>
    </row>
    <row r="66" spans="2:3">
      <c r="B66" s="426"/>
    </row>
    <row r="79" spans="2:3">
      <c r="C79" s="425"/>
    </row>
  </sheetData>
  <phoneticPr fontId="29" type="noConversion"/>
  <pageMargins left="0.75" right="0.75" top="1" bottom="1" header="0" footer="0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54</vt:i4>
      </vt:variant>
    </vt:vector>
  </HeadingPairs>
  <TitlesOfParts>
    <vt:vector size="61" baseType="lpstr">
      <vt:lpstr>Index</vt:lpstr>
      <vt:lpstr>I. Institutions</vt:lpstr>
      <vt:lpstr>II. Enrollments</vt:lpstr>
      <vt:lpstr>III. Faculty</vt:lpstr>
      <vt:lpstr>IV. Revenues</vt:lpstr>
      <vt:lpstr>Internet Sources</vt:lpstr>
      <vt:lpstr>List of private institutions</vt:lpstr>
      <vt:lpstr>_1.Número_de_instituciones</vt:lpstr>
      <vt:lpstr>_2.1._Matrícula_por_tipo</vt:lpstr>
      <vt:lpstr>_2.2._Matrícula_por_sexo</vt:lpstr>
      <vt:lpstr>_2.3._Matrícula_según_localización_geográfica</vt:lpstr>
      <vt:lpstr>_2.4._Matrícula_según_estatus_de_los_alumnos</vt:lpstr>
      <vt:lpstr>_2.5._Matrícula_según_regimen</vt:lpstr>
      <vt:lpstr>_2.6._Matrícula_según_área_del_conocimiento</vt:lpstr>
      <vt:lpstr>_3.1._Numero_de_docentes_por_tipo</vt:lpstr>
      <vt:lpstr>_3.2._Número_de_docentes_según_estatus</vt:lpstr>
      <vt:lpstr>_3.3._Número_de_docentes_según_grado_academico</vt:lpstr>
      <vt:lpstr>_4.1._Ingresos_presupuestarios_por_fuente</vt:lpstr>
      <vt:lpstr>a_1</vt:lpstr>
      <vt:lpstr>a_10</vt:lpstr>
      <vt:lpstr>a_2</vt:lpstr>
      <vt:lpstr>a_3</vt:lpstr>
      <vt:lpstr>a_4</vt:lpstr>
      <vt:lpstr>a_5</vt:lpstr>
      <vt:lpstr>a_6</vt:lpstr>
      <vt:lpstr>a_7</vt:lpstr>
      <vt:lpstr>a_8</vt:lpstr>
      <vt:lpstr>a_9</vt:lpstr>
      <vt:lpstr>'I. Institutions'!Área_de_impresión</vt:lpstr>
      <vt:lpstr>'II. Enrollments'!Área_de_impresión</vt:lpstr>
      <vt:lpstr>'III. Faculty'!Área_de_impresión</vt:lpstr>
      <vt:lpstr>ca_1</vt:lpstr>
      <vt:lpstr>ca_2</vt:lpstr>
      <vt:lpstr>ca_3</vt:lpstr>
      <vt:lpstr>ed_1</vt:lpstr>
      <vt:lpstr>ed_2</vt:lpstr>
      <vt:lpstr>es_1</vt:lpstr>
      <vt:lpstr>es_2</vt:lpstr>
      <vt:lpstr>f_1</vt:lpstr>
      <vt:lpstr>f_2</vt:lpstr>
      <vt:lpstr>f_3</vt:lpstr>
      <vt:lpstr>f_4</vt:lpstr>
      <vt:lpstr>f_5</vt:lpstr>
      <vt:lpstr>f_6</vt:lpstr>
      <vt:lpstr>g_1</vt:lpstr>
      <vt:lpstr>g_2</vt:lpstr>
      <vt:lpstr>g_3</vt:lpstr>
      <vt:lpstr>g_4</vt:lpstr>
      <vt:lpstr>ge_1</vt:lpstr>
      <vt:lpstr>ge_2</vt:lpstr>
      <vt:lpstr>II.7._Matrícula_según_nivel</vt:lpstr>
      <vt:lpstr>Indice</vt:lpstr>
      <vt:lpstr>List_of_private_institutions__as_of_2000</vt:lpstr>
      <vt:lpstr>p_1</vt:lpstr>
      <vt:lpstr>p_2</vt:lpstr>
      <vt:lpstr>r_1</vt:lpstr>
      <vt:lpstr>r_2</vt:lpstr>
      <vt:lpstr>s_1</vt:lpstr>
      <vt:lpstr>s_2</vt:lpstr>
      <vt:lpstr>t_1</vt:lpstr>
      <vt:lpstr>t_2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Levy, Daniel C</dc:creator>
  <cp:lastModifiedBy>Tere</cp:lastModifiedBy>
  <cp:lastPrinted>2003-01-09T14:27:59Z</cp:lastPrinted>
  <dcterms:created xsi:type="dcterms:W3CDTF">2002-07-01T08:37:47Z</dcterms:created>
  <dcterms:modified xsi:type="dcterms:W3CDTF">2019-07-04T11:28:45Z</dcterms:modified>
</cp:coreProperties>
</file>