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9390" windowHeight="7965" activeTab="2"/>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definedNames>
    <definedName name="_1.Número_de_instituciones">'I. Institutions'!$B$4</definedName>
    <definedName name="_2.1._Matrícula_por_tipo">'II. Enrollments'!$B$3</definedName>
    <definedName name="_2.2._Matrícula_por_sexo">'II. Enrollments'!$B$60</definedName>
    <definedName name="_2.3._Matrícula_según_localización_geográfica">'II. Enrollments'!$B$106</definedName>
    <definedName name="_2.4._Matrícula_según_estatus_de_los_alumnos">'II. Enrollments'!$B$152</definedName>
    <definedName name="_2.5._Matrícula_según_regimen">'II. Enrollments'!$B$198</definedName>
    <definedName name="_2.6._Matrícula_según_área_del_conocimiento">'II. Enrollments'!$B$246</definedName>
    <definedName name="_3.1._Numero_de_docentes_por_tipo">'III. Faculty'!$B$3</definedName>
    <definedName name="_3.2._Número_de_docentes_según_estatus">'III. Faculty'!$B$65</definedName>
    <definedName name="_3.3._Número_de_docentes_según_grado_academico">'III. Faculty'!$B$112</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'II. Enrollments'!$B$317</definedName>
    <definedName name="Indice">'Index'!$A$3</definedName>
    <definedName name="List_of_private_institutions__as_of_2000">'List of private institutions'!$B$2</definedName>
    <definedName name="p_1">'Index'!$C$135</definedName>
    <definedName name="p_2">'Index'!$C$136</definedName>
    <definedName name="_xlnm.Print_Area" localSheetId="1">'I. Institutions'!$A$1:$M$68</definedName>
    <definedName name="_xlnm.Print_Area" localSheetId="2">'II. Enrollments'!$A$1:$N$366</definedName>
    <definedName name="_xlnm.Print_Area" localSheetId="3">'III. Faculty'!$A$1:$N$169</definedName>
    <definedName name="_xlnm.Print_Area" localSheetId="0">'Index'!$A$1:$F$69</definedName>
    <definedName name="_xlnm.Print_Area" localSheetId="4">'IV. Funding'!$A$1:$N$65</definedName>
    <definedName name="_xlnm.Print_Area" localSheetId="6">'List of private institutions'!$A$1:$D$23</definedName>
    <definedName name="r_1">'Index'!$C$153</definedName>
    <definedName name="r_2">'Index'!$C$154</definedName>
    <definedName name="s_1">'Index'!$C$145</definedName>
    <definedName name="s_2">'Index'!$C$146</definedName>
    <definedName name="t_1">'Index'!$C$131</definedName>
    <definedName name="t_2">'Index'!$C$132</definedName>
  </definedNames>
  <calcPr fullCalcOnLoad="1"/>
</workbook>
</file>

<file path=xl/sharedStrings.xml><?xml version="1.0" encoding="utf-8"?>
<sst xmlns="http://schemas.openxmlformats.org/spreadsheetml/2006/main" count="311" uniqueCount="217">
  <si>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</si>
  <si>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</si>
  <si>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</si>
  <si>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</si>
  <si>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</si>
  <si>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</si>
  <si>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</si>
  <si>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</si>
  <si>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</si>
  <si>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</si>
  <si>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</si>
  <si>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</si>
  <si>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</si>
  <si>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</si>
  <si>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</si>
  <si>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</si>
  <si>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</si>
  <si>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</si>
  <si>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</si>
  <si>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</si>
  <si>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</si>
  <si>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</si>
  <si>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</si>
  <si>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</si>
  <si>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</si>
  <si>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</si>
  <si>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</si>
  <si>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</si>
  <si>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</si>
  <si>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</si>
  <si>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</si>
  <si>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</si>
  <si>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</si>
  <si>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</si>
  <si>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</si>
  <si>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</si>
  <si>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</si>
  <si>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</si>
  <si>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</si>
  <si>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</si>
  <si>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</si>
  <si>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</si>
  <si>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</si>
  <si>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</si>
  <si>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</si>
  <si>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</si>
  <si>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</si>
  <si>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</si>
  <si>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</si>
  <si>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</si>
  <si>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</si>
  <si>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</si>
  <si>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</si>
  <si>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</si>
  <si>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</si>
  <si>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</si>
  <si>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</si>
  <si>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</si>
  <si>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</si>
  <si>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</si>
  <si>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</si>
  <si>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</si>
  <si>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</si>
  <si>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</si>
  <si>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</si>
  <si>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</si>
  <si>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</si>
  <si>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</si>
  <si>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</si>
  <si>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</si>
  <si>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</si>
  <si>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</si>
  <si>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</si>
  <si>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</si>
  <si>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</si>
  <si>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</si>
  <si>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</si>
  <si>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</si>
  <si>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</si>
  <si>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</si>
  <si>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</si>
  <si>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</si>
  <si>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</si>
  <si>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</si>
  <si>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</si>
  <si>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</si>
  <si>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</si>
  <si>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</si>
  <si>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</si>
  <si>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</si>
  <si>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</si>
  <si>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</si>
  <si>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</si>
  <si>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</si>
  <si>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</si>
  <si>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</si>
  <si>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</si>
  <si>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</si>
  <si>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</si>
  <si>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</si>
  <si>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</si>
  <si>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</si>
  <si>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</si>
  <si>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</si>
  <si>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</si>
  <si>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</si>
  <si>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</si>
  <si>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</si>
  <si>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</si>
  <si>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</si>
  <si>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</si>
  <si>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</si>
  <si>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</si>
  <si>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</si>
  <si>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</si>
  <si>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</si>
  <si>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</si>
  <si>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</si>
  <si>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</si>
  <si>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</si>
  <si>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</si>
  <si>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</si>
  <si>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</si>
  <si>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2.1 Doctoral</t>
  </si>
  <si>
    <t>2.2 Master</t>
  </si>
  <si>
    <t>Total undergraduate enrollments/Total enrollments</t>
  </si>
  <si>
    <t>Private undergraduate enrollments/Total private enrollments</t>
  </si>
  <si>
    <t>Public undergraduate enrollments/Total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</si>
  <si>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</si>
  <si>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</si>
  <si>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</si>
  <si>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</si>
  <si>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</si>
  <si>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</si>
  <si>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</si>
  <si>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</si>
  <si>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</si>
  <si>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</si>
  <si>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</si>
  <si>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</si>
  <si>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</si>
  <si>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</si>
  <si>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</si>
  <si>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In blue, fields of study consiered as "hard" sciences here.</t>
  </si>
  <si>
    <t>2.3. Other</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</si>
  <si>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</si>
  <si>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</si>
  <si>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</si>
  <si>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</si>
  <si>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</si>
  <si>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</si>
  <si>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</si>
  <si>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</si>
  <si>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</si>
  <si>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</si>
  <si>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</si>
  <si>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www.ucu.edu.uy</t>
  </si>
  <si>
    <t>www.ort.edu.uy</t>
  </si>
  <si>
    <t>www.um.edu.uy</t>
  </si>
  <si>
    <t>www.ude.edu.uy</t>
  </si>
  <si>
    <t>www.claeh.org.uy</t>
  </si>
  <si>
    <t>University</t>
  </si>
  <si>
    <t>www.upe.edu.uy</t>
  </si>
  <si>
    <t>Tertiary</t>
  </si>
  <si>
    <t>Universities</t>
  </si>
  <si>
    <t>University Level Institutes</t>
  </si>
  <si>
    <t>Tertiary Institutes</t>
  </si>
  <si>
    <t>Teacher Training</t>
  </si>
  <si>
    <t>Military</t>
  </si>
  <si>
    <t>Others</t>
  </si>
  <si>
    <t>6. Humanities and Education</t>
  </si>
  <si>
    <t>8. Health</t>
  </si>
  <si>
    <t>10. Military</t>
  </si>
  <si>
    <t>8.Health</t>
  </si>
  <si>
    <t>Universidad de la Republica</t>
  </si>
  <si>
    <t>Universidad Catolica del Uruguay (UCU)</t>
  </si>
  <si>
    <t>Universidad ORT (ORT)</t>
  </si>
  <si>
    <t>Universidad de Montevideo (UM)</t>
  </si>
  <si>
    <t>Universidad de la Empresa (UDE)</t>
  </si>
  <si>
    <t>Instituto Universitario Autonomo del Sur (UAS)</t>
  </si>
  <si>
    <t>Instituto Universitario Florence Nightingale (INSADE)</t>
  </si>
  <si>
    <t>University Level Institute</t>
  </si>
  <si>
    <t>Asociacion Univeritaria "Maldonado-Punta del Este" (IUAUMPE)</t>
  </si>
  <si>
    <t>www.universitario.edu.uy</t>
  </si>
  <si>
    <t>http://www.mec.gub.uy</t>
  </si>
  <si>
    <t>This is the official website of the Ministry of Education and Culture for the country of Uruguay</t>
  </si>
  <si>
    <t>The Department of Statistics has data relating to education</t>
  </si>
  <si>
    <t>http://ine.gub.uy</t>
  </si>
  <si>
    <t>Ministerio Educacion y Cultura</t>
  </si>
  <si>
    <t>htttp://rau.edu.uy</t>
  </si>
  <si>
    <t>The Uruguayan National University</t>
  </si>
  <si>
    <t>9. Technology</t>
  </si>
  <si>
    <t>7. Administration</t>
  </si>
  <si>
    <t>Centro Latinoamericano de Economía Humana (CLEAH)</t>
  </si>
  <si>
    <t>Centro de Investigación y Experimentación Pedagógica (CIEP)</t>
  </si>
  <si>
    <t>Number of private universities/Total number of universities</t>
  </si>
  <si>
    <t>Private hegher education regulation distinguishes two types of University Level Institutions: Universities (with three or more fields of study) and University Level Institutes (with less than three fields of study).</t>
  </si>
  <si>
    <t xml:space="preserve">Data with breakdowns other than institutional types appear on Section II, on enrollments. </t>
  </si>
  <si>
    <t>In the private sector, Tertiary Institutions are Non universtiy post-secondary institutions with a licence granted by the Ministry of Education.</t>
  </si>
  <si>
    <t>Before 1995 there is no reliable information for enrollments.</t>
  </si>
  <si>
    <t>Information for year 2000 is incomplete, because some private universities and some public postsecondary institutions do not provide data by gender.</t>
  </si>
  <si>
    <t>For year 2001 data by gender will be complete.</t>
  </si>
  <si>
    <t>There is no published information for enrollments by time status of students.</t>
  </si>
  <si>
    <t>For the year 2001, data by fields of study will be complete.</t>
  </si>
  <si>
    <t xml:space="preserve">Universidad ORT Uruguay does not provide information on graduate level students.  </t>
  </si>
  <si>
    <t>In 1997,  a Tertiary Institute changed its status to a University.</t>
  </si>
  <si>
    <t>There is no published information for faculty by highest degree earned.</t>
  </si>
  <si>
    <t>There is no published information available for Funding</t>
  </si>
  <si>
    <t>Data on enrollments by fields of study of the Public university includes information only for the Capital city.</t>
  </si>
  <si>
    <t xml:space="preserve">Information for enrollments by level of program is available for only private university level programs  </t>
  </si>
  <si>
    <t>In 1997, a Tertiary Institute changed its status to a University.</t>
  </si>
  <si>
    <t xml:space="preserve">Distance learning data is available for university level programs only. </t>
  </si>
  <si>
    <t>0</t>
  </si>
  <si>
    <t>In the public sector, information is unavailable for faculty of Teacher Training Institutes for 1996 and 1999.   Totals for those years do not include that public component.</t>
  </si>
  <si>
    <t>n/a</t>
  </si>
  <si>
    <t>Information for Faculty by Time Status is only available for the Universidad de la Republica, years 1999-2000</t>
  </si>
  <si>
    <t>Private Higher Education in Uruguay (Data Tables)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</si>
</sst>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Sí&quot;;&quot;Sí&quot;;&quot;No&quot;"/>
    <numFmt numFmtId="182" formatCode="&quot;Verdadero&quot;;&quot;Verdadero&quot;;&quot;Falso&quot;"/>
    <numFmt numFmtId="183" formatCode="&quot;Activado&quot;;&quot;Activado&quot;;&quot;Desactivado&quot;"/>
  </numFmts>
  <fonts count="31">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sz val="8"/>
      <color indexed="10"/>
      <name val="Arial"/>
      <family val="2"/>
    </font>
    <font>
      <b/>
      <sz val="10"/>
      <name val="Arial"/>
      <family val="2"/>
    </font>
    <font>
      <sz val="10"/>
      <color indexed="9"/>
      <name val="Arial"/>
      <family val="2"/>
    </font>
    <font>
      <b/>
      <sz val="10"/>
      <color indexed="9"/>
      <name val="Arial"/>
      <family val="2"/>
    </font>
    <font>
      <i/>
      <sz val="8"/>
      <name val="Verdana"/>
      <family val="2"/>
    </font>
    <font>
      <b/>
      <sz val="12"/>
      <color indexed="8"/>
      <name val="Verdana"/>
      <family val="2"/>
    </font>
    <font>
      <b/>
      <sz val="12"/>
      <name val="Verdana"/>
      <family val="2"/>
    </font>
    <font>
      <sz val="8"/>
      <color indexed="12"/>
      <name val="Arial"/>
      <family val="2"/>
    </font>
    <font>
      <b/>
      <sz val="10"/>
      <color indexed="9"/>
      <name val="Verdana"/>
      <family val="2"/>
    </font>
    <font>
      <u val="single"/>
      <sz val="8"/>
      <name val="Verdana"/>
      <family val="2"/>
    </font>
    <font>
      <sz val="8"/>
      <color indexed="12"/>
      <name val="Verdana"/>
      <family val="2"/>
    </font>
    <font>
      <vertAlign val="superscript"/>
      <sz val="8"/>
      <name val="Verdana"/>
      <family val="2"/>
    </font>
    <font>
      <sz val="7"/>
      <name val="Verdana"/>
      <family val="2"/>
    </font>
    <font>
      <sz val="7"/>
      <name val="Arial"/>
      <family val="0"/>
    </font>
    <font>
      <b/>
      <sz val="8"/>
      <name val="Arial"/>
      <family val="2"/>
    </font>
    <font>
      <b/>
      <sz val="8"/>
      <color indexed="9"/>
      <name val="Verdana"/>
      <family val="2"/>
    </font>
    <font>
      <sz val="10"/>
      <color indexed="12"/>
      <name val="Arial"/>
      <family val="2"/>
    </font>
    <font>
      <vertAlign val="superscript"/>
      <sz val="8"/>
      <color indexed="9"/>
      <name val="Verdana"/>
      <family val="2"/>
    </font>
    <font>
      <sz val="8"/>
      <color indexed="9"/>
      <name val="Arial"/>
      <family val="2"/>
    </font>
    <font>
      <vertAlign val="superscript"/>
      <sz val="10"/>
      <name val="Verdana"/>
      <family val="2"/>
    </font>
    <font>
      <sz val="9"/>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20">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color indexed="63"/>
      </right>
      <top style="hair"/>
      <bottom style="hair"/>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color indexed="63"/>
      </left>
      <right style="thin">
        <color indexed="54"/>
      </right>
      <top style="hair"/>
      <bottom style="hair"/>
    </border>
    <border>
      <left>
        <color indexed="63"/>
      </left>
      <right style="hair"/>
      <top style="hair"/>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color indexed="63"/>
      </left>
      <right>
        <color indexed="63"/>
      </right>
      <top style="thin">
        <color indexed="54"/>
      </top>
      <bottom style="thin"/>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medium"/>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style="thin"/>
      <bottom style="hair"/>
    </border>
    <border>
      <left>
        <color indexed="63"/>
      </left>
      <right style="thin">
        <color indexed="54"/>
      </right>
      <top style="hair"/>
      <bottom style="thin"/>
    </border>
    <border>
      <left>
        <color indexed="63"/>
      </left>
      <right style="thin">
        <color indexed="54"/>
      </right>
      <top>
        <color indexed="63"/>
      </top>
      <bottom style="hair"/>
    </border>
    <border>
      <left style="thin">
        <color indexed="54"/>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style="hair"/>
      <right style="hair"/>
      <top>
        <color indexed="63"/>
      </top>
      <bottom style="hair"/>
    </border>
    <border>
      <left style="hair"/>
      <right style="hair"/>
      <top style="hair"/>
      <bottom style="hair"/>
    </border>
    <border>
      <left style="hair"/>
      <right style="thin">
        <color indexed="54"/>
      </right>
      <top style="hair"/>
      <bottom style="hair"/>
    </border>
    <border>
      <left style="hair"/>
      <right style="hair"/>
      <top style="hair"/>
      <bottom style="thin"/>
    </border>
    <border>
      <left style="hair"/>
      <right style="thin">
        <color indexed="54"/>
      </right>
      <top style="hair"/>
      <bottom style="thin"/>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color indexed="63"/>
      </left>
      <right style="hair"/>
      <top>
        <color indexed="63"/>
      </top>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color indexed="63"/>
      </bottom>
    </border>
    <border>
      <left style="hair"/>
      <right style="hair"/>
      <top>
        <color indexed="63"/>
      </top>
      <bottom>
        <color indexed="63"/>
      </bottom>
    </border>
    <border>
      <left style="hair"/>
      <right style="thin">
        <color indexed="54"/>
      </right>
      <top style="thin"/>
      <bottom>
        <color indexed="63"/>
      </bottom>
    </border>
    <border>
      <left style="hair"/>
      <right style="thin">
        <color indexed="54"/>
      </right>
      <top>
        <color indexed="63"/>
      </top>
      <bottom style="hair"/>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style="hair"/>
      <right style="thin">
        <color indexed="54"/>
      </right>
      <top>
        <color indexed="63"/>
      </top>
      <bottom>
        <color indexed="63"/>
      </bottom>
    </border>
    <border>
      <left style="thin">
        <color indexed="54"/>
      </left>
      <right style="thin">
        <color indexed="54"/>
      </right>
      <top style="thin"/>
      <bottom style="thin"/>
    </border>
    <border>
      <left>
        <color indexed="63"/>
      </left>
      <right>
        <color indexed="63"/>
      </right>
      <top>
        <color indexed="63"/>
      </top>
      <bottom style="hair"/>
    </border>
    <border>
      <left>
        <color indexed="63"/>
      </left>
      <right>
        <color indexed="63"/>
      </right>
      <top style="hair"/>
      <bottom style="thin">
        <color indexed="54"/>
      </bottom>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style="thin">
        <color indexed="54"/>
      </left>
      <right style="thin">
        <color indexed="54"/>
      </right>
      <top>
        <color indexed="63"/>
      </top>
      <bottom style="medium"/>
    </border>
    <border>
      <left style="hair"/>
      <right style="hair"/>
      <top>
        <color indexed="63"/>
      </top>
      <bottom style="thin"/>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style="hair"/>
      <right style="hair"/>
      <top style="thin"/>
      <bottom style="hair"/>
    </border>
    <border>
      <left style="hair"/>
      <right style="hair"/>
      <top style="hair"/>
      <bottom style="thin">
        <color indexed="54"/>
      </bottom>
    </border>
    <border>
      <left style="hair"/>
      <right style="thin">
        <color indexed="54"/>
      </right>
      <top style="hair"/>
      <bottom style="thin">
        <color indexed="54"/>
      </bottom>
    </border>
    <border>
      <left style="hair"/>
      <right style="thin">
        <color indexed="54"/>
      </right>
      <top style="thin"/>
      <bottom style="hair"/>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style="thin">
        <color indexed="54"/>
      </left>
      <right style="hair"/>
      <top style="thin"/>
      <bottom style="hair">
        <color indexed="54"/>
      </bottom>
    </border>
    <border>
      <left style="thin">
        <color indexed="54"/>
      </left>
      <right style="hair"/>
      <top style="hair">
        <color indexed="54"/>
      </top>
      <bottom style="hair"/>
    </border>
    <border>
      <left style="thin">
        <color indexed="54"/>
      </left>
      <right style="hair"/>
      <top style="hair">
        <color indexed="54"/>
      </top>
      <bottom style="hair">
        <color indexed="54"/>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7">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0" borderId="0" xfId="0" applyFont="1" applyAlignment="1">
      <alignment vertical="center"/>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1" fillId="0" borderId="0" xfId="0" applyFont="1" applyAlignment="1">
      <alignment/>
    </xf>
    <xf numFmtId="0" fontId="5" fillId="0" borderId="0" xfId="20" applyFont="1" applyAlignment="1">
      <alignment/>
    </xf>
    <xf numFmtId="180" fontId="1" fillId="3" borderId="7" xfId="22" applyNumberFormat="1" applyFont="1" applyFill="1" applyBorder="1" applyAlignment="1">
      <alignment horizontal="center" vertical="top"/>
    </xf>
    <xf numFmtId="0" fontId="8" fillId="4" borderId="8" xfId="0" applyFont="1" applyFill="1" applyBorder="1" applyAlignment="1">
      <alignmen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1" fillId="2" borderId="11" xfId="0" applyFont="1" applyFill="1" applyBorder="1" applyAlignment="1">
      <alignment horizontal="center" vertical="top"/>
    </xf>
    <xf numFmtId="0" fontId="1" fillId="3" borderId="12" xfId="0" applyFont="1" applyFill="1" applyBorder="1" applyAlignment="1">
      <alignment horizontal="center" vertical="top"/>
    </xf>
    <xf numFmtId="0" fontId="1" fillId="2" borderId="13" xfId="0" applyFont="1" applyFill="1" applyBorder="1" applyAlignment="1">
      <alignment horizontal="center" vertical="top"/>
    </xf>
    <xf numFmtId="180" fontId="1" fillId="3" borderId="14" xfId="22" applyNumberFormat="1" applyFont="1" applyFill="1" applyBorder="1" applyAlignment="1">
      <alignment horizontal="center" vertical="top"/>
    </xf>
    <xf numFmtId="0" fontId="1" fillId="3" borderId="15" xfId="0" applyFont="1" applyFill="1" applyBorder="1" applyAlignment="1">
      <alignment horizontal="center" vertical="top"/>
    </xf>
    <xf numFmtId="0" fontId="8" fillId="4" borderId="10" xfId="0" applyFont="1" applyFill="1" applyBorder="1" applyAlignment="1">
      <alignment vertical="center"/>
    </xf>
    <xf numFmtId="0" fontId="1" fillId="2" borderId="11" xfId="0" applyFont="1" applyFill="1" applyBorder="1" applyAlignment="1">
      <alignment vertical="top"/>
    </xf>
    <xf numFmtId="0" fontId="1" fillId="2" borderId="13" xfId="0" applyFont="1" applyFill="1" applyBorder="1" applyAlignment="1">
      <alignment vertical="top"/>
    </xf>
    <xf numFmtId="0" fontId="15" fillId="5" borderId="16" xfId="0" applyFont="1" applyFill="1" applyBorder="1" applyAlignment="1">
      <alignment vertical="top"/>
    </xf>
    <xf numFmtId="0" fontId="8" fillId="5" borderId="17" xfId="0" applyFont="1" applyFill="1" applyBorder="1" applyAlignment="1">
      <alignment vertical="top"/>
    </xf>
    <xf numFmtId="0" fontId="8" fillId="5" borderId="17" xfId="0" applyFont="1" applyFill="1" applyBorder="1" applyAlignment="1">
      <alignment horizontal="center" vertical="top"/>
    </xf>
    <xf numFmtId="0" fontId="8" fillId="5" borderId="18" xfId="0" applyFont="1" applyFill="1" applyBorder="1" applyAlignment="1">
      <alignment horizontal="center" vertical="top"/>
    </xf>
    <xf numFmtId="0" fontId="2" fillId="2" borderId="19" xfId="0" applyFont="1" applyFill="1" applyBorder="1" applyAlignment="1">
      <alignment vertical="top"/>
    </xf>
    <xf numFmtId="0" fontId="2" fillId="2" borderId="20" xfId="0" applyFont="1" applyFill="1" applyBorder="1" applyAlignment="1">
      <alignment vertical="top"/>
    </xf>
    <xf numFmtId="0" fontId="1" fillId="3" borderId="0" xfId="0" applyFont="1" applyFill="1" applyBorder="1" applyAlignment="1">
      <alignment horizontal="center"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180" fontId="0" fillId="0" borderId="0" xfId="22" applyNumberFormat="1" applyFont="1" applyFill="1" applyBorder="1" applyAlignment="1">
      <alignment horizontal="center" vertical="top"/>
    </xf>
    <xf numFmtId="180"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21" xfId="0" applyFont="1" applyFill="1" applyBorder="1" applyAlignment="1">
      <alignment vertical="top"/>
    </xf>
    <xf numFmtId="0" fontId="1" fillId="0" borderId="22" xfId="0" applyFont="1" applyBorder="1" applyAlignment="1">
      <alignment vertical="top" wrapText="1"/>
    </xf>
    <xf numFmtId="180" fontId="0" fillId="3" borderId="22" xfId="22" applyNumberFormat="1" applyFont="1" applyFill="1" applyBorder="1" applyAlignment="1">
      <alignment horizontal="center" vertical="top"/>
    </xf>
    <xf numFmtId="180" fontId="0" fillId="3" borderId="23" xfId="22" applyNumberFormat="1" applyFont="1" applyFill="1" applyBorder="1" applyAlignment="1">
      <alignment horizontal="center" vertical="top"/>
    </xf>
    <xf numFmtId="0" fontId="1" fillId="0" borderId="22" xfId="0" applyFont="1" applyBorder="1" applyAlignment="1">
      <alignment horizontal="left" vertical="top" wrapText="1"/>
    </xf>
    <xf numFmtId="180" fontId="1" fillId="3" borderId="22" xfId="22" applyNumberFormat="1" applyFont="1" applyFill="1" applyBorder="1" applyAlignment="1">
      <alignment horizontal="center" vertical="top"/>
    </xf>
    <xf numFmtId="180" fontId="1" fillId="3" borderId="23" xfId="22" applyNumberFormat="1" applyFont="1" applyFill="1" applyBorder="1" applyAlignment="1">
      <alignment horizontal="center" vertical="top"/>
    </xf>
    <xf numFmtId="0" fontId="0" fillId="3" borderId="24" xfId="0" applyFont="1" applyFill="1" applyBorder="1" applyAlignment="1">
      <alignment vertical="top"/>
    </xf>
    <xf numFmtId="180" fontId="0" fillId="3" borderId="25" xfId="22" applyNumberFormat="1" applyFont="1" applyFill="1" applyBorder="1" applyAlignment="1">
      <alignment horizontal="center" vertical="top"/>
    </xf>
    <xf numFmtId="180" fontId="0" fillId="3" borderId="26" xfId="22" applyNumberFormat="1" applyFont="1" applyFill="1" applyBorder="1" applyAlignment="1">
      <alignment horizontal="center" vertical="top"/>
    </xf>
    <xf numFmtId="0" fontId="0" fillId="3" borderId="27" xfId="0" applyFont="1" applyFill="1" applyBorder="1" applyAlignment="1">
      <alignment vertical="top"/>
    </xf>
    <xf numFmtId="0" fontId="1" fillId="0" borderId="28" xfId="0" applyFont="1" applyBorder="1" applyAlignment="1">
      <alignment vertical="top" wrapText="1"/>
    </xf>
    <xf numFmtId="180" fontId="0" fillId="3" borderId="28" xfId="22" applyNumberFormat="1" applyFont="1" applyFill="1" applyBorder="1" applyAlignment="1">
      <alignment horizontal="center" vertical="top"/>
    </xf>
    <xf numFmtId="180" fontId="0" fillId="3" borderId="29" xfId="22" applyNumberFormat="1" applyFont="1" applyFill="1" applyBorder="1" applyAlignment="1">
      <alignment horizontal="center" vertical="top"/>
    </xf>
    <xf numFmtId="0" fontId="12" fillId="4" borderId="30" xfId="0" applyFont="1" applyFill="1" applyBorder="1" applyAlignment="1">
      <alignment/>
    </xf>
    <xf numFmtId="0" fontId="12" fillId="4" borderId="31" xfId="0" applyFont="1" applyFill="1" applyBorder="1" applyAlignment="1">
      <alignment/>
    </xf>
    <xf numFmtId="0" fontId="8" fillId="4" borderId="32" xfId="0" applyFont="1" applyFill="1" applyBorder="1" applyAlignment="1">
      <alignment horizontal="center" vertical="center"/>
    </xf>
    <xf numFmtId="0" fontId="8" fillId="4" borderId="31" xfId="0" applyFont="1" applyFill="1" applyBorder="1" applyAlignment="1">
      <alignment horizontal="center" vertical="center"/>
    </xf>
    <xf numFmtId="0" fontId="1" fillId="2" borderId="19" xfId="0" applyFont="1" applyFill="1" applyBorder="1" applyAlignment="1">
      <alignment vertical="top"/>
    </xf>
    <xf numFmtId="0" fontId="1" fillId="2" borderId="20" xfId="0" applyFont="1" applyFill="1" applyBorder="1" applyAlignment="1">
      <alignment vertical="top"/>
    </xf>
    <xf numFmtId="0" fontId="16" fillId="5" borderId="16" xfId="0" applyFont="1" applyFill="1" applyBorder="1" applyAlignment="1">
      <alignment vertical="top"/>
    </xf>
    <xf numFmtId="0" fontId="1" fillId="5" borderId="17" xfId="0" applyFont="1" applyFill="1" applyBorder="1" applyAlignment="1">
      <alignment vertical="top"/>
    </xf>
    <xf numFmtId="0" fontId="1" fillId="5" borderId="17" xfId="0" applyFont="1" applyFill="1" applyBorder="1" applyAlignment="1">
      <alignment horizontal="center" vertical="top"/>
    </xf>
    <xf numFmtId="0" fontId="1" fillId="5" borderId="18" xfId="0" applyFont="1" applyFill="1" applyBorder="1" applyAlignment="1">
      <alignment horizontal="center" vertical="top"/>
    </xf>
    <xf numFmtId="0" fontId="12" fillId="4" borderId="33" xfId="0" applyFont="1" applyFill="1" applyBorder="1" applyAlignment="1">
      <alignment/>
    </xf>
    <xf numFmtId="0" fontId="1" fillId="2" borderId="0" xfId="0" applyFont="1" applyFill="1" applyBorder="1" applyAlignment="1">
      <alignment vertical="top"/>
    </xf>
    <xf numFmtId="0" fontId="1" fillId="3" borderId="0" xfId="0" applyFont="1" applyFill="1" applyBorder="1" applyAlignment="1">
      <alignment vertical="top"/>
    </xf>
    <xf numFmtId="0" fontId="1" fillId="2" borderId="34" xfId="0" applyFont="1" applyFill="1" applyBorder="1" applyAlignment="1">
      <alignment vertical="top"/>
    </xf>
    <xf numFmtId="0" fontId="1" fillId="2" borderId="35" xfId="0" applyFont="1" applyFill="1" applyBorder="1" applyAlignment="1">
      <alignment vertical="top"/>
    </xf>
    <xf numFmtId="0" fontId="1" fillId="2" borderId="36" xfId="0" applyFont="1" applyFill="1" applyBorder="1" applyAlignment="1">
      <alignment horizontal="center" vertical="top"/>
    </xf>
    <xf numFmtId="0" fontId="1" fillId="2" borderId="5" xfId="0" applyFont="1" applyFill="1" applyBorder="1" applyAlignment="1">
      <alignment horizontal="center" vertical="top"/>
    </xf>
    <xf numFmtId="0" fontId="1" fillId="2" borderId="37" xfId="0" applyFont="1" applyFill="1" applyBorder="1" applyAlignment="1">
      <alignment vertical="top"/>
    </xf>
    <xf numFmtId="0" fontId="1" fillId="2" borderId="38" xfId="0" applyFont="1" applyFill="1" applyBorder="1" applyAlignment="1">
      <alignment vertical="top"/>
    </xf>
    <xf numFmtId="0" fontId="1" fillId="2" borderId="39"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40" xfId="0" applyFont="1" applyBorder="1" applyAlignment="1">
      <alignment vertical="top" wrapText="1"/>
    </xf>
    <xf numFmtId="0" fontId="1" fillId="0" borderId="22" xfId="0" applyFont="1" applyBorder="1" applyAlignment="1">
      <alignment horizontal="center" vertical="top" wrapText="1"/>
    </xf>
    <xf numFmtId="0" fontId="1" fillId="0" borderId="41" xfId="0" applyFont="1" applyBorder="1" applyAlignment="1">
      <alignment vertical="top" wrapText="1"/>
    </xf>
    <xf numFmtId="0" fontId="1" fillId="0" borderId="42" xfId="0" applyFont="1" applyBorder="1" applyAlignment="1">
      <alignment vertical="top" wrapText="1"/>
    </xf>
    <xf numFmtId="0" fontId="1" fillId="0" borderId="28" xfId="0" applyFont="1" applyBorder="1" applyAlignment="1">
      <alignment horizontal="center" vertical="top" wrapText="1"/>
    </xf>
    <xf numFmtId="0" fontId="8" fillId="4" borderId="43" xfId="0" applyFont="1" applyFill="1" applyBorder="1" applyAlignment="1">
      <alignment vertical="top"/>
    </xf>
    <xf numFmtId="0" fontId="8" fillId="4" borderId="43" xfId="0" applyFont="1" applyFill="1" applyBorder="1" applyAlignment="1">
      <alignment horizontal="center" vertical="top"/>
    </xf>
    <xf numFmtId="0" fontId="8" fillId="4" borderId="44" xfId="0" applyFont="1" applyFill="1" applyBorder="1" applyAlignment="1">
      <alignment horizontal="center" vertical="top"/>
    </xf>
    <xf numFmtId="0" fontId="8" fillId="4" borderId="45" xfId="0" applyFont="1" applyFill="1" applyBorder="1" applyAlignment="1">
      <alignment vertical="top"/>
    </xf>
    <xf numFmtId="0" fontId="8" fillId="4" borderId="37" xfId="0" applyFont="1" applyFill="1" applyBorder="1" applyAlignment="1">
      <alignment vertical="top" wrapText="1"/>
    </xf>
    <xf numFmtId="0" fontId="8" fillId="4" borderId="46" xfId="0" applyFont="1" applyFill="1" applyBorder="1" applyAlignment="1">
      <alignment vertical="top"/>
    </xf>
    <xf numFmtId="0" fontId="8" fillId="4" borderId="46" xfId="0" applyFont="1" applyFill="1" applyBorder="1" applyAlignment="1">
      <alignment horizontal="center" vertical="top"/>
    </xf>
    <xf numFmtId="0" fontId="8" fillId="4" borderId="38" xfId="0" applyFont="1" applyFill="1" applyBorder="1" applyAlignment="1">
      <alignment horizontal="center" vertical="top"/>
    </xf>
    <xf numFmtId="0" fontId="1" fillId="2" borderId="6" xfId="0" applyFont="1" applyFill="1" applyBorder="1" applyAlignment="1">
      <alignment horizontal="center" vertical="top"/>
    </xf>
    <xf numFmtId="0" fontId="1" fillId="2" borderId="46" xfId="0" applyFont="1" applyFill="1" applyBorder="1" applyAlignment="1">
      <alignment vertical="top"/>
    </xf>
    <xf numFmtId="1" fontId="9" fillId="3" borderId="0" xfId="21" applyNumberFormat="1" applyFont="1" applyFill="1" applyBorder="1" applyAlignment="1">
      <alignment horizontal="left"/>
      <protection/>
    </xf>
    <xf numFmtId="0" fontId="1" fillId="3" borderId="47" xfId="0" applyFont="1" applyFill="1" applyBorder="1" applyAlignment="1">
      <alignment vertical="top"/>
    </xf>
    <xf numFmtId="0" fontId="1" fillId="0" borderId="29"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2" borderId="14" xfId="0" applyFont="1" applyFill="1" applyBorder="1" applyAlignment="1">
      <alignment horizontal="center" vertical="top"/>
    </xf>
    <xf numFmtId="0" fontId="1" fillId="2" borderId="48" xfId="0" applyFont="1" applyFill="1" applyBorder="1" applyAlignment="1">
      <alignment horizontal="center" vertical="top"/>
    </xf>
    <xf numFmtId="0" fontId="1" fillId="2" borderId="49" xfId="0" applyFont="1" applyFill="1" applyBorder="1" applyAlignment="1">
      <alignment horizontal="center" vertical="top"/>
    </xf>
    <xf numFmtId="0" fontId="13" fillId="4" borderId="16" xfId="0" applyFont="1" applyFill="1" applyBorder="1" applyAlignment="1">
      <alignment/>
    </xf>
    <xf numFmtId="0" fontId="12" fillId="4" borderId="17" xfId="0" applyFont="1" applyFill="1" applyBorder="1" applyAlignment="1">
      <alignment/>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1" fillId="3" borderId="50" xfId="0" applyFont="1" applyFill="1" applyBorder="1" applyAlignment="1">
      <alignment horizontal="center" vertical="top"/>
    </xf>
    <xf numFmtId="0" fontId="1" fillId="3" borderId="14" xfId="0" applyFont="1" applyFill="1" applyBorder="1" applyAlignment="1">
      <alignment horizontal="center" vertical="top"/>
    </xf>
    <xf numFmtId="0" fontId="1" fillId="3" borderId="51" xfId="0" applyFont="1" applyFill="1" applyBorder="1" applyAlignment="1">
      <alignment horizontal="center" vertical="top"/>
    </xf>
    <xf numFmtId="0" fontId="1" fillId="2" borderId="52" xfId="0" applyFont="1" applyFill="1" applyBorder="1" applyAlignment="1">
      <alignment horizontal="center" vertical="top"/>
    </xf>
    <xf numFmtId="0" fontId="1" fillId="3" borderId="53" xfId="0" applyFont="1" applyFill="1" applyBorder="1" applyAlignment="1">
      <alignment vertical="top"/>
    </xf>
    <xf numFmtId="0" fontId="1" fillId="3" borderId="54" xfId="0" applyFont="1" applyFill="1" applyBorder="1" applyAlignment="1">
      <alignment horizontal="center" vertical="top"/>
    </xf>
    <xf numFmtId="0" fontId="1" fillId="3" borderId="55" xfId="0" applyFont="1" applyFill="1" applyBorder="1" applyAlignment="1">
      <alignment horizontal="center" vertical="top"/>
    </xf>
    <xf numFmtId="0" fontId="1" fillId="3" borderId="56" xfId="0" applyFont="1" applyFill="1" applyBorder="1" applyAlignment="1">
      <alignment horizontal="center" vertical="top"/>
    </xf>
    <xf numFmtId="0" fontId="1" fillId="2" borderId="0" xfId="0" applyFont="1" applyFill="1" applyBorder="1" applyAlignment="1">
      <alignment/>
    </xf>
    <xf numFmtId="0" fontId="1" fillId="3" borderId="57" xfId="0" applyFont="1" applyFill="1" applyBorder="1" applyAlignment="1">
      <alignment horizontal="center" vertical="top"/>
    </xf>
    <xf numFmtId="0" fontId="1" fillId="3" borderId="58" xfId="0" applyFont="1" applyFill="1" applyBorder="1" applyAlignment="1">
      <alignment horizontal="center" vertical="top"/>
    </xf>
    <xf numFmtId="0" fontId="1" fillId="3" borderId="59" xfId="0" applyFont="1" applyFill="1" applyBorder="1" applyAlignment="1">
      <alignment horizontal="center" vertical="top"/>
    </xf>
    <xf numFmtId="0" fontId="1" fillId="3" borderId="60" xfId="0" applyFont="1" applyFill="1" applyBorder="1" applyAlignment="1">
      <alignment horizontal="center" vertical="top"/>
    </xf>
    <xf numFmtId="0" fontId="1" fillId="3" borderId="61" xfId="0" applyFont="1" applyFill="1" applyBorder="1" applyAlignment="1">
      <alignment horizontal="center" vertical="top"/>
    </xf>
    <xf numFmtId="0" fontId="1" fillId="3" borderId="62" xfId="0" applyFont="1" applyFill="1" applyBorder="1" applyAlignment="1">
      <alignment horizontal="center" vertical="top"/>
    </xf>
    <xf numFmtId="0" fontId="1" fillId="3" borderId="63" xfId="0" applyFont="1" applyFill="1" applyBorder="1" applyAlignment="1">
      <alignment horizontal="center" vertical="top"/>
    </xf>
    <xf numFmtId="0" fontId="1" fillId="3" borderId="64" xfId="0" applyFont="1" applyFill="1" applyBorder="1" applyAlignment="1">
      <alignment horizontal="center" vertical="top"/>
    </xf>
    <xf numFmtId="0" fontId="1" fillId="3" borderId="65" xfId="0" applyFont="1" applyFill="1" applyBorder="1" applyAlignment="1">
      <alignment horizontal="center" vertical="top"/>
    </xf>
    <xf numFmtId="0" fontId="1" fillId="2" borderId="46" xfId="0" applyFont="1" applyFill="1" applyBorder="1" applyAlignment="1">
      <alignment/>
    </xf>
    <xf numFmtId="0" fontId="18" fillId="4" borderId="47" xfId="0" applyFont="1" applyFill="1" applyBorder="1" applyAlignment="1">
      <alignment vertical="top" wrapText="1"/>
    </xf>
    <xf numFmtId="0" fontId="11" fillId="5" borderId="16" xfId="0" applyFont="1" applyFill="1" applyBorder="1" applyAlignment="1">
      <alignment/>
    </xf>
    <xf numFmtId="0" fontId="0" fillId="5" borderId="18" xfId="0" applyFill="1" applyBorder="1" applyAlignment="1">
      <alignment/>
    </xf>
    <xf numFmtId="3" fontId="1" fillId="3" borderId="6" xfId="0" applyNumberFormat="1" applyFont="1" applyFill="1" applyBorder="1" applyAlignment="1">
      <alignment horizontal="center" vertical="top"/>
    </xf>
    <xf numFmtId="3" fontId="1" fillId="3" borderId="48"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12" xfId="0" applyNumberFormat="1" applyFont="1" applyFill="1" applyBorder="1" applyAlignment="1">
      <alignment horizontal="center" vertical="top"/>
    </xf>
    <xf numFmtId="3" fontId="1" fillId="3" borderId="66" xfId="0" applyNumberFormat="1" applyFont="1" applyFill="1" applyBorder="1" applyAlignment="1">
      <alignment horizontal="center" vertical="top"/>
    </xf>
    <xf numFmtId="3" fontId="1" fillId="3" borderId="5" xfId="0" applyNumberFormat="1" applyFont="1" applyFill="1" applyBorder="1" applyAlignment="1">
      <alignment horizontal="center" vertical="top"/>
    </xf>
    <xf numFmtId="3" fontId="1" fillId="3" borderId="67" xfId="0" applyNumberFormat="1" applyFont="1" applyFill="1" applyBorder="1" applyAlignment="1">
      <alignment horizontal="center" vertical="top"/>
    </xf>
    <xf numFmtId="3" fontId="1" fillId="3" borderId="68" xfId="0" applyNumberFormat="1" applyFont="1" applyFill="1" applyBorder="1" applyAlignment="1">
      <alignment horizontal="center" vertical="top"/>
    </xf>
    <xf numFmtId="3" fontId="1" fillId="3" borderId="15" xfId="0" applyNumberFormat="1" applyFont="1" applyFill="1" applyBorder="1" applyAlignment="1">
      <alignment horizontal="center" vertical="top"/>
    </xf>
    <xf numFmtId="3" fontId="1" fillId="3" borderId="69" xfId="0" applyNumberFormat="1" applyFont="1" applyFill="1" applyBorder="1" applyAlignment="1">
      <alignment horizontal="center" vertical="top"/>
    </xf>
    <xf numFmtId="3" fontId="1" fillId="3" borderId="70" xfId="0" applyNumberFormat="1" applyFont="1" applyFill="1" applyBorder="1" applyAlignment="1">
      <alignment horizontal="center" vertical="top"/>
    </xf>
    <xf numFmtId="3" fontId="1" fillId="2" borderId="13" xfId="0" applyNumberFormat="1" applyFont="1" applyFill="1" applyBorder="1" applyAlignment="1">
      <alignment horizontal="center" vertical="top"/>
    </xf>
    <xf numFmtId="3" fontId="1" fillId="2" borderId="71" xfId="0" applyNumberFormat="1" applyFont="1" applyFill="1" applyBorder="1" applyAlignment="1">
      <alignment horizontal="center" vertical="top"/>
    </xf>
    <xf numFmtId="3" fontId="1" fillId="2" borderId="72"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1"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3" xfId="0" applyNumberFormat="1" applyFont="1" applyFill="1" applyBorder="1" applyAlignment="1">
      <alignment horizontal="center" vertical="top"/>
    </xf>
    <xf numFmtId="3" fontId="2" fillId="2" borderId="11" xfId="0" applyNumberFormat="1" applyFont="1" applyFill="1" applyBorder="1" applyAlignment="1">
      <alignment horizontal="center" vertical="top"/>
    </xf>
    <xf numFmtId="1" fontId="9" fillId="2" borderId="0" xfId="21" applyNumberFormat="1" applyFont="1" applyFill="1" applyBorder="1" applyAlignment="1">
      <alignment horizontal="left"/>
      <protection/>
    </xf>
    <xf numFmtId="1" fontId="17" fillId="2" borderId="0" xfId="21" applyNumberFormat="1" applyFont="1" applyFill="1" applyBorder="1" applyAlignment="1">
      <alignment horizontal="left"/>
      <protection/>
    </xf>
    <xf numFmtId="1" fontId="10" fillId="2" borderId="0" xfId="21" applyNumberFormat="1" applyFont="1" applyFill="1" applyBorder="1" applyAlignment="1">
      <alignment horizontal="left"/>
      <protection/>
    </xf>
    <xf numFmtId="1" fontId="9" fillId="2" borderId="46" xfId="21" applyNumberFormat="1" applyFont="1" applyFill="1" applyBorder="1" applyAlignment="1">
      <alignment horizontal="left"/>
      <protection/>
    </xf>
    <xf numFmtId="0" fontId="0" fillId="2" borderId="27" xfId="0" applyFont="1" applyFill="1" applyBorder="1" applyAlignment="1">
      <alignment vertical="top"/>
    </xf>
    <xf numFmtId="0" fontId="1" fillId="2" borderId="29" xfId="0" applyFont="1" applyFill="1" applyBorder="1" applyAlignment="1">
      <alignment vertical="top" wrapText="1"/>
    </xf>
    <xf numFmtId="0" fontId="0" fillId="2" borderId="21" xfId="0" applyFont="1" applyFill="1" applyBorder="1" applyAlignment="1">
      <alignment vertical="top"/>
    </xf>
    <xf numFmtId="0" fontId="1" fillId="2" borderId="23" xfId="0" applyFont="1" applyFill="1" applyBorder="1" applyAlignment="1">
      <alignment horizontal="left" vertical="top" wrapText="1"/>
    </xf>
    <xf numFmtId="0" fontId="0" fillId="2" borderId="24" xfId="0" applyFont="1" applyFill="1" applyBorder="1" applyAlignment="1">
      <alignment vertical="top"/>
    </xf>
    <xf numFmtId="0" fontId="1" fillId="2" borderId="26" xfId="0" applyFont="1" applyFill="1" applyBorder="1" applyAlignment="1">
      <alignment horizontal="left" vertical="top" wrapText="1"/>
    </xf>
    <xf numFmtId="0" fontId="1" fillId="2" borderId="28" xfId="0" applyFont="1" applyFill="1" applyBorder="1" applyAlignment="1">
      <alignment vertical="top" wrapText="1"/>
    </xf>
    <xf numFmtId="0" fontId="1" fillId="2" borderId="22" xfId="0" applyFont="1" applyFill="1" applyBorder="1" applyAlignment="1">
      <alignment horizontal="left" vertical="top" wrapText="1"/>
    </xf>
    <xf numFmtId="0" fontId="0" fillId="2" borderId="34" xfId="0" applyFont="1" applyFill="1" applyBorder="1" applyAlignment="1">
      <alignment vertical="top"/>
    </xf>
    <xf numFmtId="0" fontId="1" fillId="2" borderId="14" xfId="0" applyFont="1" applyFill="1" applyBorder="1" applyAlignment="1">
      <alignment horizontal="left" vertical="top" wrapText="1"/>
    </xf>
    <xf numFmtId="0" fontId="0" fillId="2" borderId="37" xfId="0" applyFont="1" applyFill="1" applyBorder="1" applyAlignment="1">
      <alignment vertical="top"/>
    </xf>
    <xf numFmtId="0" fontId="1" fillId="2" borderId="49" xfId="0" applyFont="1" applyFill="1" applyBorder="1" applyAlignment="1">
      <alignment horizontal="left" vertical="top" wrapText="1"/>
    </xf>
    <xf numFmtId="0" fontId="1" fillId="2" borderId="52" xfId="0" applyFont="1" applyFill="1" applyBorder="1" applyAlignment="1">
      <alignment vertical="top" wrapText="1"/>
    </xf>
    <xf numFmtId="0" fontId="12" fillId="4" borderId="18" xfId="0" applyFont="1" applyFill="1" applyBorder="1" applyAlignment="1">
      <alignment/>
    </xf>
    <xf numFmtId="3" fontId="1" fillId="3" borderId="73" xfId="0" applyNumberFormat="1" applyFont="1" applyFill="1" applyBorder="1" applyAlignment="1">
      <alignment horizontal="center" vertical="top"/>
    </xf>
    <xf numFmtId="3" fontId="1" fillId="3" borderId="74" xfId="0" applyNumberFormat="1" applyFont="1" applyFill="1" applyBorder="1" applyAlignment="1">
      <alignment horizontal="center" vertical="top"/>
    </xf>
    <xf numFmtId="3" fontId="1" fillId="3" borderId="75" xfId="0" applyNumberFormat="1" applyFont="1" applyFill="1" applyBorder="1" applyAlignment="1">
      <alignment horizontal="center" vertical="top"/>
    </xf>
    <xf numFmtId="3" fontId="1" fillId="3" borderId="35" xfId="0" applyNumberFormat="1" applyFont="1" applyFill="1" applyBorder="1" applyAlignment="1">
      <alignment horizontal="center" vertical="top"/>
    </xf>
    <xf numFmtId="3" fontId="1" fillId="2" borderId="76" xfId="0" applyNumberFormat="1" applyFont="1" applyFill="1" applyBorder="1" applyAlignment="1">
      <alignment horizontal="center" vertical="top"/>
    </xf>
    <xf numFmtId="3" fontId="1" fillId="2" borderId="77" xfId="0" applyNumberFormat="1" applyFont="1" applyFill="1" applyBorder="1" applyAlignment="1">
      <alignment horizontal="center" vertical="top"/>
    </xf>
    <xf numFmtId="3" fontId="1" fillId="3" borderId="78" xfId="0" applyNumberFormat="1" applyFont="1" applyFill="1" applyBorder="1" applyAlignment="1">
      <alignment horizontal="center" vertical="top"/>
    </xf>
    <xf numFmtId="3" fontId="1" fillId="3" borderId="79" xfId="0" applyNumberFormat="1" applyFont="1" applyFill="1" applyBorder="1" applyAlignment="1">
      <alignment horizontal="center" vertical="top"/>
    </xf>
    <xf numFmtId="3" fontId="1" fillId="3" borderId="80" xfId="0" applyNumberFormat="1" applyFont="1" applyFill="1" applyBorder="1" applyAlignment="1">
      <alignment horizontal="center" vertical="top"/>
    </xf>
    <xf numFmtId="3" fontId="1" fillId="3" borderId="36" xfId="0" applyNumberFormat="1" applyFont="1" applyFill="1" applyBorder="1" applyAlignment="1">
      <alignment horizontal="center" vertical="top"/>
    </xf>
    <xf numFmtId="3" fontId="1" fillId="3" borderId="81" xfId="0" applyNumberFormat="1" applyFont="1" applyFill="1" applyBorder="1" applyAlignment="1">
      <alignment horizontal="center" vertical="top"/>
    </xf>
    <xf numFmtId="3" fontId="1" fillId="2" borderId="82" xfId="0" applyNumberFormat="1" applyFont="1" applyFill="1" applyBorder="1" applyAlignment="1">
      <alignment horizontal="center" vertical="top"/>
    </xf>
    <xf numFmtId="3" fontId="1" fillId="2" borderId="83" xfId="0" applyNumberFormat="1" applyFont="1" applyFill="1" applyBorder="1" applyAlignment="1">
      <alignment horizontal="center" vertical="top"/>
    </xf>
    <xf numFmtId="0" fontId="2" fillId="2" borderId="84" xfId="0" applyFont="1" applyFill="1" applyBorder="1" applyAlignment="1">
      <alignment vertical="top"/>
    </xf>
    <xf numFmtId="0" fontId="1" fillId="2" borderId="74" xfId="0" applyFont="1" applyFill="1" applyBorder="1" applyAlignment="1">
      <alignment vertical="top"/>
    </xf>
    <xf numFmtId="0" fontId="1" fillId="2" borderId="85" xfId="0" applyFont="1" applyFill="1" applyBorder="1" applyAlignment="1">
      <alignment horizontal="center" vertical="top"/>
    </xf>
    <xf numFmtId="0" fontId="1" fillId="2" borderId="74" xfId="0" applyFont="1" applyFill="1" applyBorder="1" applyAlignment="1">
      <alignment horizontal="center" vertical="top"/>
    </xf>
    <xf numFmtId="0" fontId="1" fillId="2" borderId="45" xfId="0" applyFont="1" applyFill="1" applyBorder="1" applyAlignment="1">
      <alignment vertical="top"/>
    </xf>
    <xf numFmtId="0" fontId="1" fillId="2" borderId="44" xfId="0" applyFont="1" applyFill="1" applyBorder="1" applyAlignment="1">
      <alignment vertical="top"/>
    </xf>
    <xf numFmtId="0" fontId="1" fillId="2" borderId="35" xfId="0" applyFont="1" applyFill="1" applyBorder="1" applyAlignment="1">
      <alignment horizontal="left" vertical="top" indent="1"/>
    </xf>
    <xf numFmtId="0" fontId="1" fillId="2" borderId="86" xfId="0" applyFont="1" applyFill="1" applyBorder="1" applyAlignment="1">
      <alignment horizontal="center" vertical="top"/>
    </xf>
    <xf numFmtId="0" fontId="1" fillId="2" borderId="87" xfId="0" applyFont="1" applyFill="1" applyBorder="1" applyAlignment="1">
      <alignment horizontal="center" vertical="top"/>
    </xf>
    <xf numFmtId="0" fontId="1" fillId="3" borderId="75" xfId="0" applyFont="1" applyFill="1" applyBorder="1" applyAlignment="1">
      <alignment horizontal="center" vertical="top"/>
    </xf>
    <xf numFmtId="0" fontId="1" fillId="3" borderId="79" xfId="0" applyFont="1" applyFill="1" applyBorder="1" applyAlignment="1">
      <alignment horizontal="center" vertical="top"/>
    </xf>
    <xf numFmtId="0" fontId="1" fillId="3" borderId="88" xfId="0" applyFont="1" applyFill="1" applyBorder="1" applyAlignment="1">
      <alignment horizontal="center" vertical="top"/>
    </xf>
    <xf numFmtId="0" fontId="1" fillId="2" borderId="76" xfId="0" applyFont="1" applyFill="1" applyBorder="1" applyAlignment="1">
      <alignment horizontal="center" vertical="top"/>
    </xf>
    <xf numFmtId="0" fontId="1" fillId="2" borderId="77" xfId="0" applyFont="1" applyFill="1" applyBorder="1" applyAlignment="1">
      <alignment horizontal="center" vertical="top"/>
    </xf>
    <xf numFmtId="0" fontId="1" fillId="2" borderId="0" xfId="0" applyFont="1" applyFill="1" applyBorder="1" applyAlignment="1">
      <alignment horizontal="left" vertical="top" indent="1"/>
    </xf>
    <xf numFmtId="0" fontId="1" fillId="2" borderId="89" xfId="0" applyFont="1" applyFill="1" applyBorder="1" applyAlignment="1">
      <alignment horizontal="center" vertical="top"/>
    </xf>
    <xf numFmtId="180" fontId="1" fillId="3" borderId="90" xfId="22" applyNumberFormat="1" applyFont="1" applyFill="1" applyBorder="1" applyAlignment="1">
      <alignment horizontal="center" vertical="top"/>
    </xf>
    <xf numFmtId="180" fontId="1" fillId="3" borderId="52" xfId="22" applyNumberFormat="1" applyFont="1" applyFill="1" applyBorder="1" applyAlignment="1">
      <alignment horizontal="center" vertical="top"/>
    </xf>
    <xf numFmtId="180" fontId="1" fillId="3" borderId="91" xfId="22" applyNumberFormat="1" applyFont="1" applyFill="1" applyBorder="1" applyAlignment="1">
      <alignment horizontal="center" vertical="top"/>
    </xf>
    <xf numFmtId="180" fontId="1" fillId="3" borderId="49" xfId="22" applyNumberFormat="1" applyFont="1" applyFill="1" applyBorder="1" applyAlignment="1">
      <alignment horizontal="center" vertical="top"/>
    </xf>
    <xf numFmtId="0" fontId="1" fillId="2" borderId="0" xfId="0" applyFont="1" applyFill="1" applyBorder="1" applyAlignment="1">
      <alignment horizontal="left" indent="1"/>
    </xf>
    <xf numFmtId="0" fontId="1" fillId="2" borderId="73" xfId="0" applyFont="1" applyFill="1" applyBorder="1" applyAlignment="1">
      <alignment horizontal="center" vertical="top"/>
    </xf>
    <xf numFmtId="0" fontId="1" fillId="2" borderId="25" xfId="0" applyFont="1" applyFill="1" applyBorder="1" applyAlignment="1">
      <alignment horizontal="left" vertical="top" wrapText="1"/>
    </xf>
    <xf numFmtId="0" fontId="8" fillId="4" borderId="43" xfId="0" applyFont="1" applyFill="1" applyBorder="1" applyAlignment="1">
      <alignment horizontal="center" vertical="center"/>
    </xf>
    <xf numFmtId="0" fontId="1" fillId="2" borderId="92" xfId="0" applyFont="1" applyFill="1" applyBorder="1" applyAlignment="1">
      <alignment horizontal="center" vertical="top"/>
    </xf>
    <xf numFmtId="0" fontId="1" fillId="3" borderId="93" xfId="0" applyFont="1" applyFill="1" applyBorder="1" applyAlignment="1">
      <alignment horizontal="center" vertical="top"/>
    </xf>
    <xf numFmtId="0" fontId="1" fillId="2" borderId="94" xfId="0" applyFont="1" applyFill="1" applyBorder="1" applyAlignment="1">
      <alignment horizontal="center" vertical="top"/>
    </xf>
    <xf numFmtId="0" fontId="1" fillId="2" borderId="95" xfId="0" applyFont="1" applyFill="1" applyBorder="1" applyAlignment="1">
      <alignment horizontal="center" vertical="top"/>
    </xf>
    <xf numFmtId="0" fontId="1" fillId="2" borderId="93" xfId="0" applyFont="1" applyFill="1" applyBorder="1" applyAlignment="1">
      <alignment horizontal="center" vertical="top"/>
    </xf>
    <xf numFmtId="0" fontId="12" fillId="4" borderId="17" xfId="0" applyFont="1" applyFill="1" applyBorder="1" applyAlignment="1">
      <alignment horizontal="center"/>
    </xf>
    <xf numFmtId="0" fontId="1" fillId="0" borderId="90" xfId="0" applyFont="1" applyBorder="1" applyAlignment="1">
      <alignment horizontal="center" vertical="top" wrapText="1"/>
    </xf>
    <xf numFmtId="0" fontId="1" fillId="0" borderId="7" xfId="0" applyFont="1" applyBorder="1" applyAlignment="1">
      <alignment horizontal="center" vertical="top" wrapText="1"/>
    </xf>
    <xf numFmtId="0" fontId="1" fillId="0" borderId="91" xfId="0" applyFont="1" applyBorder="1" applyAlignment="1">
      <alignment horizontal="center" vertical="top" wrapText="1"/>
    </xf>
    <xf numFmtId="0" fontId="12" fillId="4" borderId="32"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96" xfId="0" applyFont="1" applyFill="1" applyBorder="1" applyAlignment="1">
      <alignment horizontal="center" vertical="top"/>
    </xf>
    <xf numFmtId="0" fontId="1" fillId="2" borderId="97" xfId="0" applyFont="1" applyFill="1" applyBorder="1" applyAlignment="1">
      <alignment horizontal="center" vertical="top"/>
    </xf>
    <xf numFmtId="0" fontId="14" fillId="0" borderId="28" xfId="0" applyFont="1" applyBorder="1" applyAlignment="1">
      <alignment horizontal="center" vertical="top" wrapText="1"/>
    </xf>
    <xf numFmtId="0" fontId="3" fillId="0" borderId="0" xfId="0" applyFont="1" applyAlignment="1">
      <alignment horizontal="center"/>
    </xf>
    <xf numFmtId="1" fontId="9" fillId="3" borderId="93" xfId="21" applyNumberFormat="1" applyFont="1" applyFill="1" applyBorder="1" applyAlignment="1">
      <alignment horizontal="center"/>
      <protection/>
    </xf>
    <xf numFmtId="1" fontId="10" fillId="3" borderId="93" xfId="21" applyNumberFormat="1" applyFont="1" applyFill="1" applyBorder="1" applyAlignment="1">
      <alignment horizontal="center"/>
      <protection/>
    </xf>
    <xf numFmtId="0" fontId="2" fillId="2" borderId="89" xfId="0" applyFont="1" applyFill="1" applyBorder="1" applyAlignment="1">
      <alignment horizontal="center" vertical="top"/>
    </xf>
    <xf numFmtId="1" fontId="9" fillId="3" borderId="97" xfId="21" applyNumberFormat="1" applyFont="1" applyFill="1" applyBorder="1" applyAlignment="1">
      <alignment horizontal="center"/>
      <protection/>
    </xf>
    <xf numFmtId="0" fontId="1" fillId="3" borderId="98" xfId="0" applyFont="1" applyFill="1" applyBorder="1" applyAlignment="1">
      <alignment horizontal="center" vertical="top"/>
    </xf>
    <xf numFmtId="0" fontId="1" fillId="3" borderId="93" xfId="0" applyFont="1" applyFill="1" applyBorder="1" applyAlignment="1">
      <alignment horizontal="center"/>
    </xf>
    <xf numFmtId="0" fontId="2" fillId="2" borderId="92" xfId="0" applyFont="1" applyFill="1" applyBorder="1" applyAlignment="1">
      <alignment horizontal="center" vertical="top"/>
    </xf>
    <xf numFmtId="0" fontId="1" fillId="2" borderId="11" xfId="0" applyFont="1" applyFill="1" applyBorder="1" applyAlignment="1">
      <alignment horizontal="left" vertical="top" indent="1"/>
    </xf>
    <xf numFmtId="0" fontId="1" fillId="2" borderId="15" xfId="0" applyFont="1" applyFill="1" applyBorder="1" applyAlignment="1">
      <alignment horizontal="center" vertical="top"/>
    </xf>
    <xf numFmtId="0" fontId="1" fillId="2" borderId="51" xfId="0" applyFont="1" applyFill="1" applyBorder="1" applyAlignment="1">
      <alignment horizontal="center" vertical="top"/>
    </xf>
    <xf numFmtId="0" fontId="1" fillId="0" borderId="42" xfId="0" applyFont="1" applyBorder="1" applyAlignment="1">
      <alignment horizontal="center" vertical="top" wrapText="1"/>
    </xf>
    <xf numFmtId="0" fontId="1" fillId="2" borderId="11" xfId="0" applyFont="1" applyFill="1" applyBorder="1" applyAlignment="1">
      <alignment horizontal="left" indent="1"/>
    </xf>
    <xf numFmtId="3" fontId="1" fillId="2" borderId="73" xfId="0" applyNumberFormat="1" applyFont="1" applyFill="1" applyBorder="1" applyAlignment="1">
      <alignment horizontal="center" vertical="top"/>
    </xf>
    <xf numFmtId="0" fontId="19" fillId="2" borderId="34" xfId="0" applyFont="1" applyFill="1" applyBorder="1" applyAlignment="1">
      <alignment vertical="top"/>
    </xf>
    <xf numFmtId="0" fontId="19" fillId="2" borderId="0" xfId="0" applyFont="1" applyFill="1" applyBorder="1" applyAlignment="1">
      <alignment/>
    </xf>
    <xf numFmtId="3" fontId="1" fillId="3" borderId="99" xfId="0" applyNumberFormat="1" applyFont="1" applyFill="1" applyBorder="1" applyAlignment="1">
      <alignment horizontal="center" vertical="top"/>
    </xf>
    <xf numFmtId="0" fontId="1" fillId="2" borderId="20" xfId="0" applyFont="1" applyFill="1" applyBorder="1" applyAlignment="1">
      <alignment horizontal="center" vertical="top"/>
    </xf>
    <xf numFmtId="0" fontId="1" fillId="2" borderId="84" xfId="0" applyFont="1" applyFill="1" applyBorder="1" applyAlignment="1">
      <alignment horizontal="center" vertical="top"/>
    </xf>
    <xf numFmtId="0" fontId="1" fillId="2" borderId="19" xfId="0" applyFont="1" applyFill="1" applyBorder="1" applyAlignment="1">
      <alignment horizontal="center" vertical="top"/>
    </xf>
    <xf numFmtId="0" fontId="1" fillId="2" borderId="100" xfId="0" applyFont="1" applyFill="1" applyBorder="1" applyAlignment="1">
      <alignment horizontal="center" vertical="top"/>
    </xf>
    <xf numFmtId="0" fontId="1" fillId="2" borderId="101" xfId="0" applyFont="1" applyFill="1" applyBorder="1" applyAlignment="1">
      <alignment horizontal="center" vertical="top"/>
    </xf>
    <xf numFmtId="0" fontId="1" fillId="2" borderId="102" xfId="0" applyFont="1" applyFill="1" applyBorder="1" applyAlignment="1">
      <alignment horizontal="center" vertical="top"/>
    </xf>
    <xf numFmtId="0" fontId="1" fillId="2" borderId="103" xfId="0" applyFont="1" applyFill="1" applyBorder="1" applyAlignment="1">
      <alignment horizontal="center" vertical="top"/>
    </xf>
    <xf numFmtId="0" fontId="1" fillId="2" borderId="104" xfId="0" applyFont="1" applyFill="1" applyBorder="1" applyAlignment="1">
      <alignment horizontal="center" vertical="top"/>
    </xf>
    <xf numFmtId="0" fontId="21" fillId="3" borderId="34" xfId="0" applyFont="1" applyFill="1" applyBorder="1" applyAlignment="1">
      <alignment horizontal="left" vertical="top"/>
    </xf>
    <xf numFmtId="0" fontId="22" fillId="0" borderId="0" xfId="0" applyFont="1" applyAlignment="1">
      <alignment vertical="top"/>
    </xf>
    <xf numFmtId="0" fontId="22" fillId="0" borderId="42" xfId="0" applyFont="1" applyBorder="1" applyAlignment="1">
      <alignment horizontal="center" vertical="top" wrapText="1"/>
    </xf>
    <xf numFmtId="0" fontId="22" fillId="0" borderId="0" xfId="0" applyFont="1" applyFill="1" applyAlignment="1">
      <alignment horizontal="center" vertical="top"/>
    </xf>
    <xf numFmtId="0" fontId="22" fillId="0" borderId="40" xfId="0" applyFont="1" applyBorder="1" applyAlignment="1">
      <alignment horizontal="center" vertical="top" wrapText="1"/>
    </xf>
    <xf numFmtId="0" fontId="22" fillId="0" borderId="41" xfId="0" applyFont="1" applyBorder="1" applyAlignment="1">
      <alignment horizontal="center" vertical="top" wrapText="1"/>
    </xf>
    <xf numFmtId="0" fontId="25" fillId="4" borderId="45" xfId="0" applyFont="1" applyFill="1" applyBorder="1" applyAlignment="1">
      <alignment vertical="top"/>
    </xf>
    <xf numFmtId="0" fontId="5" fillId="0" borderId="0" xfId="20" applyAlignment="1">
      <alignment vertical="top"/>
    </xf>
    <xf numFmtId="0" fontId="26" fillId="0" borderId="0" xfId="0" applyFont="1" applyAlignment="1">
      <alignment/>
    </xf>
    <xf numFmtId="0" fontId="20" fillId="3" borderId="57" xfId="0" applyFont="1" applyFill="1" applyBorder="1" applyAlignment="1">
      <alignment horizontal="center" vertical="top"/>
    </xf>
    <xf numFmtId="0" fontId="20" fillId="3" borderId="58" xfId="0" applyFont="1" applyFill="1" applyBorder="1" applyAlignment="1">
      <alignment horizontal="center" vertical="top"/>
    </xf>
    <xf numFmtId="0" fontId="20" fillId="3" borderId="59" xfId="0" applyFont="1" applyFill="1" applyBorder="1" applyAlignment="1">
      <alignment horizontal="center" vertical="top"/>
    </xf>
    <xf numFmtId="0" fontId="20" fillId="3" borderId="60" xfId="0" applyFont="1" applyFill="1" applyBorder="1" applyAlignment="1">
      <alignment horizontal="center" vertical="top"/>
    </xf>
    <xf numFmtId="0" fontId="20" fillId="3" borderId="61" xfId="0" applyFont="1" applyFill="1" applyBorder="1" applyAlignment="1">
      <alignment horizontal="center" vertical="top"/>
    </xf>
    <xf numFmtId="0" fontId="20" fillId="3" borderId="62" xfId="0" applyFont="1" applyFill="1" applyBorder="1" applyAlignment="1">
      <alignment horizontal="center" vertical="top"/>
    </xf>
    <xf numFmtId="0" fontId="20" fillId="3" borderId="63" xfId="0" applyFont="1" applyFill="1" applyBorder="1" applyAlignment="1">
      <alignment horizontal="center" vertical="top"/>
    </xf>
    <xf numFmtId="0" fontId="20" fillId="3" borderId="64" xfId="0" applyFont="1" applyFill="1" applyBorder="1" applyAlignment="1">
      <alignment horizontal="center" vertical="top"/>
    </xf>
    <xf numFmtId="0" fontId="20" fillId="3" borderId="65" xfId="0" applyFont="1" applyFill="1" applyBorder="1" applyAlignment="1">
      <alignment horizontal="center" vertical="top"/>
    </xf>
    <xf numFmtId="0" fontId="20" fillId="3" borderId="3" xfId="0" applyFont="1" applyFill="1" applyBorder="1" applyAlignment="1">
      <alignment horizontal="center" vertical="top"/>
    </xf>
    <xf numFmtId="0" fontId="20" fillId="3" borderId="12" xfId="0" applyFont="1" applyFill="1" applyBorder="1" applyAlignment="1">
      <alignment horizontal="center" vertical="top"/>
    </xf>
    <xf numFmtId="0" fontId="20" fillId="3" borderId="6" xfId="0" applyFont="1" applyFill="1" applyBorder="1" applyAlignment="1">
      <alignment horizontal="center" vertical="top"/>
    </xf>
    <xf numFmtId="0" fontId="8" fillId="4" borderId="16" xfId="0" applyFont="1" applyFill="1" applyBorder="1" applyAlignment="1">
      <alignment vertical="center"/>
    </xf>
    <xf numFmtId="0" fontId="8" fillId="4" borderId="18" xfId="0" applyFont="1" applyFill="1" applyBorder="1" applyAlignment="1">
      <alignment vertical="center"/>
    </xf>
    <xf numFmtId="0" fontId="8" fillId="4" borderId="16" xfId="0" applyFont="1" applyFill="1" applyBorder="1" applyAlignment="1">
      <alignment horizontal="center" vertical="center"/>
    </xf>
    <xf numFmtId="0" fontId="21" fillId="3" borderId="19" xfId="0" applyFont="1" applyFill="1" applyBorder="1" applyAlignment="1">
      <alignment horizontal="left" vertical="top"/>
    </xf>
    <xf numFmtId="0" fontId="21" fillId="3" borderId="20" xfId="0" applyFont="1" applyFill="1" applyBorder="1" applyAlignment="1">
      <alignment horizontal="left" vertical="top"/>
    </xf>
    <xf numFmtId="0" fontId="21" fillId="3" borderId="84" xfId="0" applyFont="1" applyFill="1" applyBorder="1" applyAlignment="1">
      <alignment horizontal="left" vertical="top"/>
    </xf>
    <xf numFmtId="0" fontId="21" fillId="3" borderId="45" xfId="0" applyFont="1" applyFill="1" applyBorder="1" applyAlignment="1">
      <alignment horizontal="left" vertical="top"/>
    </xf>
    <xf numFmtId="0" fontId="21" fillId="2" borderId="92" xfId="0" applyFont="1" applyFill="1" applyBorder="1" applyAlignment="1">
      <alignment horizontal="center" vertical="top"/>
    </xf>
    <xf numFmtId="0" fontId="21" fillId="3" borderId="93" xfId="0" applyFont="1" applyFill="1" applyBorder="1" applyAlignment="1">
      <alignment horizontal="center" vertical="top"/>
    </xf>
    <xf numFmtId="0" fontId="21" fillId="2" borderId="89" xfId="0" applyFont="1" applyFill="1" applyBorder="1" applyAlignment="1">
      <alignment horizontal="center" vertical="top"/>
    </xf>
    <xf numFmtId="0" fontId="21" fillId="2" borderId="94" xfId="0" applyFont="1" applyFill="1" applyBorder="1" applyAlignment="1">
      <alignment horizontal="center" vertical="top"/>
    </xf>
    <xf numFmtId="0" fontId="21" fillId="2" borderId="95" xfId="0" applyFont="1" applyFill="1" applyBorder="1" applyAlignment="1">
      <alignment horizontal="center" vertical="top"/>
    </xf>
    <xf numFmtId="0" fontId="21" fillId="2" borderId="93" xfId="0" applyFont="1" applyFill="1" applyBorder="1" applyAlignment="1">
      <alignment horizontal="center" vertical="top"/>
    </xf>
    <xf numFmtId="0" fontId="21" fillId="2" borderId="96" xfId="0" applyFont="1" applyFill="1" applyBorder="1" applyAlignment="1">
      <alignment horizontal="center" vertical="top"/>
    </xf>
    <xf numFmtId="3" fontId="1" fillId="2" borderId="1" xfId="0" applyNumberFormat="1" applyFont="1" applyFill="1" applyBorder="1" applyAlignment="1">
      <alignment horizontal="center" vertical="top"/>
    </xf>
    <xf numFmtId="3" fontId="1" fillId="2" borderId="11" xfId="0" applyNumberFormat="1" applyFont="1" applyFill="1" applyBorder="1" applyAlignment="1">
      <alignment horizontal="center" vertical="top"/>
    </xf>
    <xf numFmtId="3" fontId="1" fillId="2" borderId="2" xfId="0" applyNumberFormat="1" applyFont="1" applyFill="1" applyBorder="1" applyAlignment="1">
      <alignment horizontal="center" vertical="top"/>
    </xf>
    <xf numFmtId="3" fontId="1" fillId="2" borderId="85" xfId="0" applyNumberFormat="1" applyFont="1" applyFill="1" applyBorder="1" applyAlignment="1">
      <alignment horizontal="center" vertical="top"/>
    </xf>
    <xf numFmtId="3" fontId="1" fillId="2" borderId="74" xfId="0" applyNumberFormat="1" applyFont="1" applyFill="1" applyBorder="1" applyAlignment="1">
      <alignment horizontal="center" vertical="top"/>
    </xf>
    <xf numFmtId="3" fontId="1" fillId="2" borderId="86" xfId="0" applyNumberFormat="1" applyFont="1" applyFill="1" applyBorder="1" applyAlignment="1">
      <alignment horizontal="center" vertical="top"/>
    </xf>
    <xf numFmtId="3" fontId="1" fillId="2" borderId="87" xfId="0" applyNumberFormat="1" applyFont="1" applyFill="1" applyBorder="1" applyAlignment="1">
      <alignment horizontal="center" vertical="top"/>
    </xf>
    <xf numFmtId="3" fontId="1" fillId="2" borderId="36" xfId="0" applyNumberFormat="1" applyFont="1" applyFill="1" applyBorder="1" applyAlignment="1">
      <alignment horizontal="center" vertical="top"/>
    </xf>
    <xf numFmtId="3" fontId="1" fillId="2" borderId="5" xfId="0" applyNumberFormat="1" applyFont="1" applyFill="1" applyBorder="1" applyAlignment="1">
      <alignment horizontal="center" vertical="top"/>
    </xf>
    <xf numFmtId="3" fontId="1" fillId="2" borderId="14" xfId="0" applyNumberFormat="1" applyFont="1" applyFill="1" applyBorder="1" applyAlignment="1">
      <alignment horizontal="center" vertical="top"/>
    </xf>
    <xf numFmtId="3" fontId="1" fillId="2" borderId="6" xfId="0" applyNumberFormat="1" applyFont="1" applyFill="1" applyBorder="1" applyAlignment="1">
      <alignment horizontal="center" vertical="top"/>
    </xf>
    <xf numFmtId="3" fontId="1" fillId="2" borderId="48" xfId="0" applyNumberFormat="1" applyFont="1" applyFill="1" applyBorder="1" applyAlignment="1">
      <alignment horizontal="center" vertical="top"/>
    </xf>
    <xf numFmtId="3" fontId="1" fillId="2" borderId="15" xfId="0" applyNumberFormat="1" applyFont="1" applyFill="1" applyBorder="1" applyAlignment="1">
      <alignment horizontal="center" vertical="top"/>
    </xf>
    <xf numFmtId="3" fontId="1" fillId="2" borderId="51" xfId="0" applyNumberFormat="1" applyFont="1" applyFill="1" applyBorder="1" applyAlignment="1">
      <alignment horizontal="center" vertical="top"/>
    </xf>
    <xf numFmtId="3" fontId="20" fillId="3" borderId="6" xfId="0" applyNumberFormat="1" applyFont="1" applyFill="1" applyBorder="1" applyAlignment="1">
      <alignment horizontal="center" vertical="top"/>
    </xf>
    <xf numFmtId="3" fontId="20" fillId="3" borderId="3" xfId="0" applyNumberFormat="1" applyFont="1" applyFill="1" applyBorder="1" applyAlignment="1">
      <alignment horizontal="center" vertical="top"/>
    </xf>
    <xf numFmtId="3" fontId="20" fillId="3" borderId="57" xfId="0" applyNumberFormat="1" applyFont="1" applyFill="1" applyBorder="1" applyAlignment="1">
      <alignment horizontal="center" vertical="top"/>
    </xf>
    <xf numFmtId="3" fontId="20" fillId="3" borderId="58" xfId="0" applyNumberFormat="1" applyFont="1" applyFill="1" applyBorder="1" applyAlignment="1">
      <alignment horizontal="center" vertical="top"/>
    </xf>
    <xf numFmtId="3" fontId="20" fillId="3" borderId="60" xfId="0" applyNumberFormat="1" applyFont="1" applyFill="1" applyBorder="1" applyAlignment="1">
      <alignment horizontal="center" vertical="top"/>
    </xf>
    <xf numFmtId="3" fontId="20" fillId="3" borderId="61" xfId="0" applyNumberFormat="1" applyFont="1" applyFill="1" applyBorder="1" applyAlignment="1">
      <alignment horizontal="center" vertical="top"/>
    </xf>
    <xf numFmtId="3" fontId="20" fillId="3" borderId="63" xfId="0" applyNumberFormat="1" applyFont="1" applyFill="1" applyBorder="1" applyAlignment="1">
      <alignment horizontal="center" vertical="top"/>
    </xf>
    <xf numFmtId="3" fontId="20" fillId="3" borderId="64" xfId="0" applyNumberFormat="1" applyFont="1" applyFill="1" applyBorder="1" applyAlignment="1">
      <alignment horizontal="center" vertical="top"/>
    </xf>
    <xf numFmtId="180" fontId="9" fillId="3" borderId="28" xfId="22" applyNumberFormat="1" applyFont="1" applyFill="1" applyBorder="1" applyAlignment="1">
      <alignment horizontal="center" vertical="top"/>
    </xf>
    <xf numFmtId="180" fontId="9" fillId="3" borderId="29" xfId="22" applyNumberFormat="1" applyFont="1" applyFill="1" applyBorder="1" applyAlignment="1">
      <alignment horizontal="center" vertical="top"/>
    </xf>
    <xf numFmtId="180" fontId="9" fillId="3" borderId="25" xfId="22" applyNumberFormat="1" applyFont="1" applyFill="1" applyBorder="1" applyAlignment="1">
      <alignment horizontal="center" vertical="top"/>
    </xf>
    <xf numFmtId="180" fontId="9" fillId="3" borderId="26" xfId="22" applyNumberFormat="1" applyFont="1" applyFill="1" applyBorder="1" applyAlignment="1">
      <alignment horizontal="center" vertical="top"/>
    </xf>
    <xf numFmtId="0" fontId="1" fillId="0" borderId="25" xfId="0" applyFont="1" applyBorder="1" applyAlignment="1">
      <alignment horizontal="left" vertical="top" wrapText="1"/>
    </xf>
    <xf numFmtId="3" fontId="20" fillId="3" borderId="4" xfId="0" applyNumberFormat="1" applyFont="1" applyFill="1" applyBorder="1" applyAlignment="1">
      <alignment horizontal="center" vertical="top"/>
    </xf>
    <xf numFmtId="3" fontId="20" fillId="3" borderId="105" xfId="0" applyNumberFormat="1" applyFont="1" applyFill="1" applyBorder="1" applyAlignment="1">
      <alignment horizontal="center" vertical="top"/>
    </xf>
    <xf numFmtId="3" fontId="20" fillId="3" borderId="5" xfId="0" applyNumberFormat="1" applyFont="1" applyFill="1" applyBorder="1" applyAlignment="1">
      <alignment horizontal="center" vertical="top"/>
    </xf>
    <xf numFmtId="3" fontId="20" fillId="3" borderId="67" xfId="0" applyNumberFormat="1" applyFont="1" applyFill="1" applyBorder="1" applyAlignment="1">
      <alignment horizontal="center" vertical="top"/>
    </xf>
    <xf numFmtId="3" fontId="20" fillId="3" borderId="15" xfId="0" applyNumberFormat="1" applyFont="1" applyFill="1" applyBorder="1" applyAlignment="1">
      <alignment horizontal="center" vertical="top"/>
    </xf>
    <xf numFmtId="3" fontId="20" fillId="3" borderId="69" xfId="0" applyNumberFormat="1" applyFont="1" applyFill="1" applyBorder="1" applyAlignment="1">
      <alignment horizontal="center" vertical="top"/>
    </xf>
    <xf numFmtId="3" fontId="20" fillId="3" borderId="70" xfId="0" applyNumberFormat="1" applyFont="1" applyFill="1" applyBorder="1" applyAlignment="1">
      <alignment horizontal="center" vertical="top"/>
    </xf>
    <xf numFmtId="3" fontId="1" fillId="2" borderId="39" xfId="0" applyNumberFormat="1" applyFont="1" applyFill="1" applyBorder="1" applyAlignment="1">
      <alignment horizontal="center" vertical="top"/>
    </xf>
    <xf numFmtId="3" fontId="1" fillId="2" borderId="106" xfId="0" applyNumberFormat="1" applyFont="1" applyFill="1" applyBorder="1" applyAlignment="1">
      <alignment horizontal="center" vertical="top"/>
    </xf>
    <xf numFmtId="3" fontId="1" fillId="2" borderId="107" xfId="0" applyNumberFormat="1" applyFont="1" applyFill="1" applyBorder="1" applyAlignment="1">
      <alignment horizontal="center" vertical="top"/>
    </xf>
    <xf numFmtId="180" fontId="9" fillId="3" borderId="22" xfId="22" applyNumberFormat="1" applyFont="1" applyFill="1" applyBorder="1" applyAlignment="1">
      <alignment horizontal="center" vertical="top"/>
    </xf>
    <xf numFmtId="180" fontId="9" fillId="3" borderId="23" xfId="22" applyNumberFormat="1" applyFont="1" applyFill="1" applyBorder="1" applyAlignment="1">
      <alignment horizontal="center" vertical="top"/>
    </xf>
    <xf numFmtId="3" fontId="1" fillId="2" borderId="52" xfId="0" applyNumberFormat="1" applyFont="1" applyFill="1" applyBorder="1" applyAlignment="1">
      <alignment horizontal="center" vertical="top"/>
    </xf>
    <xf numFmtId="0" fontId="21" fillId="2" borderId="97" xfId="0" applyFont="1" applyFill="1" applyBorder="1" applyAlignment="1">
      <alignment horizontal="center" vertical="top"/>
    </xf>
    <xf numFmtId="3" fontId="1" fillId="2" borderId="66" xfId="0" applyNumberFormat="1" applyFont="1" applyFill="1" applyBorder="1" applyAlignment="1">
      <alignment horizontal="center" vertical="top"/>
    </xf>
    <xf numFmtId="3" fontId="20" fillId="3" borderId="36" xfId="0" applyNumberFormat="1" applyFont="1" applyFill="1" applyBorder="1" applyAlignment="1">
      <alignment horizontal="center" vertical="top"/>
    </xf>
    <xf numFmtId="3" fontId="20" fillId="3" borderId="66" xfId="0" applyNumberFormat="1" applyFont="1" applyFill="1" applyBorder="1" applyAlignment="1">
      <alignment horizontal="center" vertical="top"/>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20" fillId="3" borderId="15" xfId="0" applyFont="1" applyFill="1" applyBorder="1" applyAlignment="1">
      <alignment horizontal="center" vertical="top"/>
    </xf>
    <xf numFmtId="0" fontId="20" fillId="3" borderId="51" xfId="0" applyFont="1" applyFill="1" applyBorder="1" applyAlignment="1">
      <alignment horizontal="center" vertical="top"/>
    </xf>
    <xf numFmtId="3" fontId="20" fillId="3" borderId="73" xfId="0" applyNumberFormat="1" applyFont="1" applyFill="1" applyBorder="1" applyAlignment="1">
      <alignment horizontal="center" vertical="top"/>
    </xf>
    <xf numFmtId="3" fontId="20" fillId="3" borderId="78" xfId="0" applyNumberFormat="1" applyFont="1" applyFill="1" applyBorder="1" applyAlignment="1">
      <alignment horizontal="center" vertical="top"/>
    </xf>
    <xf numFmtId="3" fontId="1" fillId="2" borderId="89" xfId="0" applyNumberFormat="1" applyFont="1" applyFill="1" applyBorder="1" applyAlignment="1">
      <alignment horizontal="center" vertical="top"/>
    </xf>
    <xf numFmtId="3" fontId="20" fillId="3" borderId="74" xfId="0" applyNumberFormat="1" applyFont="1" applyFill="1" applyBorder="1" applyAlignment="1">
      <alignment horizontal="center" vertical="top"/>
    </xf>
    <xf numFmtId="3" fontId="20" fillId="3" borderId="75" xfId="0" applyNumberFormat="1" applyFont="1" applyFill="1" applyBorder="1" applyAlignment="1">
      <alignment horizontal="center" vertical="top"/>
    </xf>
    <xf numFmtId="3" fontId="20" fillId="3" borderId="35" xfId="0" applyNumberFormat="1" applyFont="1" applyFill="1" applyBorder="1" applyAlignment="1">
      <alignment horizontal="center" vertical="top"/>
    </xf>
    <xf numFmtId="3" fontId="20" fillId="3" borderId="48" xfId="0" applyNumberFormat="1" applyFont="1" applyFill="1" applyBorder="1" applyAlignment="1">
      <alignment horizontal="center" vertical="top"/>
    </xf>
    <xf numFmtId="3" fontId="1" fillId="2" borderId="49" xfId="0" applyNumberFormat="1" applyFont="1" applyFill="1" applyBorder="1" applyAlignment="1">
      <alignment horizontal="center" vertical="top"/>
    </xf>
    <xf numFmtId="0" fontId="20" fillId="3" borderId="4" xfId="0" applyFont="1" applyFill="1" applyBorder="1" applyAlignment="1">
      <alignment horizontal="center" vertical="top"/>
    </xf>
    <xf numFmtId="0" fontId="20" fillId="3" borderId="105" xfId="0" applyFont="1" applyFill="1" applyBorder="1" applyAlignment="1">
      <alignment horizontal="center" vertical="top"/>
    </xf>
    <xf numFmtId="0" fontId="20" fillId="3" borderId="108" xfId="0" applyFont="1" applyFill="1" applyBorder="1" applyAlignment="1">
      <alignment horizontal="center" vertical="top"/>
    </xf>
    <xf numFmtId="0" fontId="20" fillId="3" borderId="5" xfId="0" applyFont="1" applyFill="1" applyBorder="1" applyAlignment="1">
      <alignment horizontal="center" vertical="top"/>
    </xf>
    <xf numFmtId="0" fontId="20" fillId="3" borderId="67" xfId="0" applyFont="1" applyFill="1" applyBorder="1" applyAlignment="1">
      <alignment horizontal="center" vertical="top"/>
    </xf>
    <xf numFmtId="0" fontId="20" fillId="3" borderId="68" xfId="0" applyFont="1" applyFill="1" applyBorder="1" applyAlignment="1">
      <alignment horizontal="center" vertical="top"/>
    </xf>
    <xf numFmtId="0" fontId="20" fillId="3" borderId="50" xfId="0" applyFont="1" applyFill="1" applyBorder="1" applyAlignment="1">
      <alignment horizontal="center" vertical="top"/>
    </xf>
    <xf numFmtId="0" fontId="20" fillId="3" borderId="14" xfId="0" applyFont="1" applyFill="1" applyBorder="1" applyAlignment="1">
      <alignment horizontal="center" vertical="top"/>
    </xf>
    <xf numFmtId="0" fontId="27" fillId="4" borderId="43" xfId="0" applyFont="1" applyFill="1" applyBorder="1" applyAlignment="1">
      <alignment horizontal="left" vertical="center"/>
    </xf>
    <xf numFmtId="0" fontId="21" fillId="2" borderId="96" xfId="0" applyFont="1" applyFill="1" applyBorder="1" applyAlignment="1">
      <alignment horizontal="left" vertical="top"/>
    </xf>
    <xf numFmtId="0" fontId="21" fillId="3" borderId="93" xfId="0" applyFont="1" applyFill="1" applyBorder="1" applyAlignment="1">
      <alignment horizontal="left" vertical="top"/>
    </xf>
    <xf numFmtId="0" fontId="21" fillId="2" borderId="89" xfId="0" applyFont="1" applyFill="1" applyBorder="1" applyAlignment="1">
      <alignment horizontal="left" vertical="top"/>
    </xf>
    <xf numFmtId="0" fontId="21" fillId="2" borderId="93" xfId="0" applyFont="1" applyFill="1" applyBorder="1" applyAlignment="1">
      <alignment horizontal="left" vertical="top"/>
    </xf>
    <xf numFmtId="0" fontId="21" fillId="2" borderId="97" xfId="0" applyFont="1" applyFill="1" applyBorder="1" applyAlignment="1">
      <alignment horizontal="left" vertical="top"/>
    </xf>
    <xf numFmtId="0" fontId="20" fillId="3" borderId="36" xfId="0" applyFont="1" applyFill="1" applyBorder="1" applyAlignment="1">
      <alignment horizontal="center" vertical="top"/>
    </xf>
    <xf numFmtId="0" fontId="20" fillId="3" borderId="66" xfId="0" applyFont="1" applyFill="1" applyBorder="1" applyAlignment="1">
      <alignment horizontal="center" vertical="top"/>
    </xf>
    <xf numFmtId="0" fontId="20" fillId="3" borderId="81" xfId="0" applyFont="1" applyFill="1" applyBorder="1" applyAlignment="1">
      <alignment horizontal="center" vertical="top"/>
    </xf>
    <xf numFmtId="0" fontId="28" fillId="4" borderId="17" xfId="0" applyFont="1" applyFill="1" applyBorder="1" applyAlignment="1">
      <alignment horizontal="center"/>
    </xf>
    <xf numFmtId="0" fontId="29" fillId="3" borderId="19" xfId="0" applyFont="1" applyFill="1" applyBorder="1" applyAlignment="1">
      <alignment horizontal="left" vertical="top"/>
    </xf>
    <xf numFmtId="0" fontId="29" fillId="3" borderId="34" xfId="0" applyFont="1" applyFill="1" applyBorder="1" applyAlignment="1">
      <alignment horizontal="left" vertical="top"/>
    </xf>
    <xf numFmtId="0" fontId="22" fillId="0" borderId="0" xfId="0" applyFont="1" applyBorder="1" applyAlignment="1">
      <alignment horizontal="center" vertical="top" wrapText="1"/>
    </xf>
    <xf numFmtId="0" fontId="29" fillId="2" borderId="96" xfId="0" applyFont="1" applyFill="1" applyBorder="1" applyAlignment="1">
      <alignment horizontal="center" vertical="top"/>
    </xf>
    <xf numFmtId="0" fontId="29" fillId="3" borderId="93" xfId="0" applyFont="1" applyFill="1" applyBorder="1" applyAlignment="1">
      <alignment horizontal="center" vertical="top"/>
    </xf>
    <xf numFmtId="0" fontId="29" fillId="3" borderId="93" xfId="0" applyFont="1" applyFill="1" applyBorder="1" applyAlignment="1">
      <alignment horizontal="left" vertical="top"/>
    </xf>
    <xf numFmtId="0" fontId="29" fillId="2" borderId="89" xfId="0" applyFont="1" applyFill="1" applyBorder="1" applyAlignment="1">
      <alignment horizontal="left" vertical="top"/>
    </xf>
    <xf numFmtId="0" fontId="5" fillId="0" borderId="0" xfId="20" applyAlignment="1">
      <alignment/>
    </xf>
    <xf numFmtId="0" fontId="12" fillId="0" borderId="0" xfId="0" applyFont="1" applyFill="1" applyBorder="1" applyAlignment="1">
      <alignment/>
    </xf>
    <xf numFmtId="0" fontId="11" fillId="0" borderId="0" xfId="0" applyFont="1" applyFill="1" applyBorder="1" applyAlignment="1">
      <alignment/>
    </xf>
    <xf numFmtId="0" fontId="5" fillId="0" borderId="0" xfId="20" applyFont="1" applyAlignment="1">
      <alignment vertical="top" wrapText="1"/>
    </xf>
    <xf numFmtId="0" fontId="1" fillId="0" borderId="40" xfId="0" applyNumberFormat="1" applyFont="1" applyBorder="1" applyAlignment="1">
      <alignment horizontal="center" vertical="top" wrapText="1"/>
    </xf>
    <xf numFmtId="49" fontId="1" fillId="3" borderId="61" xfId="0" applyNumberFormat="1" applyFont="1" applyFill="1" applyBorder="1" applyAlignment="1">
      <alignment horizontal="center" vertical="top"/>
    </xf>
    <xf numFmtId="49" fontId="1" fillId="3" borderId="79" xfId="0" applyNumberFormat="1" applyFont="1" applyFill="1" applyBorder="1" applyAlignment="1">
      <alignment horizontal="center" vertical="top"/>
    </xf>
    <xf numFmtId="0" fontId="1" fillId="0" borderId="28" xfId="0" applyFont="1" applyBorder="1" applyAlignment="1">
      <alignment horizontal="left" vertical="top"/>
    </xf>
    <xf numFmtId="0" fontId="1" fillId="0" borderId="35" xfId="0" applyFont="1" applyFill="1" applyBorder="1" applyAlignment="1">
      <alignment horizontal="left" vertical="top" indent="3"/>
    </xf>
    <xf numFmtId="0" fontId="1" fillId="3" borderId="109" xfId="0" applyFont="1" applyFill="1" applyBorder="1" applyAlignment="1">
      <alignment horizontal="center" vertical="top"/>
    </xf>
    <xf numFmtId="0" fontId="1" fillId="3" borderId="110" xfId="0" applyFont="1" applyFill="1" applyBorder="1" applyAlignment="1">
      <alignment horizontal="center" vertical="top"/>
    </xf>
    <xf numFmtId="0" fontId="1" fillId="0" borderId="35" xfId="0" applyFont="1" applyFill="1" applyBorder="1" applyAlignment="1" quotePrefix="1">
      <alignment horizontal="left" vertical="top" indent="3"/>
    </xf>
    <xf numFmtId="0" fontId="1" fillId="3" borderId="111" xfId="0" applyFont="1" applyFill="1" applyBorder="1" applyAlignment="1">
      <alignment horizontal="center" vertical="top"/>
    </xf>
    <xf numFmtId="0" fontId="1" fillId="3" borderId="35" xfId="0" applyFont="1" applyFill="1" applyBorder="1" applyAlignment="1">
      <alignment horizontal="left" vertical="top" indent="3"/>
    </xf>
    <xf numFmtId="0" fontId="1" fillId="3" borderId="112" xfId="0" applyFont="1" applyFill="1" applyBorder="1" applyAlignment="1">
      <alignment horizontal="center" vertical="top"/>
    </xf>
    <xf numFmtId="0" fontId="1" fillId="3" borderId="113" xfId="0" applyFont="1" applyFill="1" applyBorder="1" applyAlignment="1">
      <alignment horizontal="center" vertical="top"/>
    </xf>
    <xf numFmtId="0" fontId="1" fillId="3" borderId="35" xfId="0" applyFont="1" applyFill="1" applyBorder="1" applyAlignment="1" quotePrefix="1">
      <alignment horizontal="left" vertical="top" indent="3"/>
    </xf>
    <xf numFmtId="0" fontId="1" fillId="2" borderId="35" xfId="0" applyFont="1" applyFill="1" applyBorder="1" applyAlignment="1">
      <alignment horizontal="left" vertical="top" indent="2"/>
    </xf>
    <xf numFmtId="3" fontId="1" fillId="3" borderId="57" xfId="0" applyNumberFormat="1" applyFont="1" applyFill="1" applyBorder="1" applyAlignment="1">
      <alignment horizontal="center" vertical="top"/>
    </xf>
    <xf numFmtId="3" fontId="1" fillId="3" borderId="58" xfId="0" applyNumberFormat="1" applyFont="1" applyFill="1" applyBorder="1" applyAlignment="1">
      <alignment horizontal="center" vertical="top"/>
    </xf>
    <xf numFmtId="3" fontId="1" fillId="3" borderId="59" xfId="0" applyNumberFormat="1" applyFont="1" applyFill="1" applyBorder="1" applyAlignment="1">
      <alignment horizontal="center" vertical="top"/>
    </xf>
    <xf numFmtId="3" fontId="1" fillId="3" borderId="60" xfId="0" applyNumberFormat="1" applyFont="1" applyFill="1" applyBorder="1" applyAlignment="1">
      <alignment horizontal="center" vertical="top"/>
    </xf>
    <xf numFmtId="3" fontId="1" fillId="3" borderId="61" xfId="0" applyNumberFormat="1" applyFont="1" applyFill="1" applyBorder="1" applyAlignment="1">
      <alignment horizontal="center" vertical="top"/>
    </xf>
    <xf numFmtId="3" fontId="1" fillId="3" borderId="62" xfId="0" applyNumberFormat="1" applyFont="1" applyFill="1" applyBorder="1" applyAlignment="1">
      <alignment horizontal="center" vertical="top"/>
    </xf>
    <xf numFmtId="3" fontId="1" fillId="3" borderId="63" xfId="0" applyNumberFormat="1" applyFont="1" applyFill="1" applyBorder="1" applyAlignment="1">
      <alignment horizontal="center" vertical="top"/>
    </xf>
    <xf numFmtId="3" fontId="1" fillId="3" borderId="64" xfId="0" applyNumberFormat="1" applyFont="1" applyFill="1" applyBorder="1" applyAlignment="1">
      <alignment horizontal="center" vertical="top"/>
    </xf>
    <xf numFmtId="3" fontId="1" fillId="3" borderId="65" xfId="0" applyNumberFormat="1" applyFont="1" applyFill="1" applyBorder="1" applyAlignment="1">
      <alignment horizontal="center" vertical="top"/>
    </xf>
    <xf numFmtId="3" fontId="1" fillId="3" borderId="114" xfId="0" applyNumberFormat="1" applyFont="1" applyFill="1" applyBorder="1" applyAlignment="1">
      <alignment horizontal="center" vertical="top"/>
    </xf>
    <xf numFmtId="3" fontId="1" fillId="3" borderId="88" xfId="0" applyNumberFormat="1" applyFont="1" applyFill="1" applyBorder="1" applyAlignment="1">
      <alignment horizontal="center" vertical="top"/>
    </xf>
    <xf numFmtId="3" fontId="1" fillId="3" borderId="115" xfId="0" applyNumberFormat="1" applyFont="1" applyFill="1" applyBorder="1" applyAlignment="1">
      <alignment horizontal="center" vertical="top"/>
    </xf>
    <xf numFmtId="3" fontId="1" fillId="3" borderId="116" xfId="0" applyNumberFormat="1" applyFont="1" applyFill="1" applyBorder="1" applyAlignment="1">
      <alignment horizontal="center" vertical="top"/>
    </xf>
    <xf numFmtId="3" fontId="1" fillId="3" borderId="108" xfId="0" applyNumberFormat="1" applyFont="1" applyFill="1" applyBorder="1" applyAlignment="1">
      <alignment horizontal="center" vertical="top"/>
    </xf>
    <xf numFmtId="3" fontId="1" fillId="3" borderId="105" xfId="0" applyNumberFormat="1" applyFont="1" applyFill="1" applyBorder="1" applyAlignment="1">
      <alignment horizontal="center" vertical="top"/>
    </xf>
    <xf numFmtId="0" fontId="1" fillId="3" borderId="68" xfId="0" applyFont="1" applyFill="1" applyBorder="1" applyAlignment="1">
      <alignment horizontal="center" vertical="top"/>
    </xf>
    <xf numFmtId="0" fontId="1"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0" fillId="0" borderId="118" xfId="0" applyBorder="1" applyAlignment="1">
      <alignment vertical="top" wrapText="1"/>
    </xf>
    <xf numFmtId="0" fontId="0" fillId="0" borderId="119"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1"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2"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2" fillId="0" borderId="24" xfId="0" applyFont="1" applyBorder="1" applyAlignment="1">
      <alignmen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30" fillId="0" borderId="117" xfId="0" applyFont="1" applyBorder="1" applyAlignment="1">
      <alignment vertical="top" wrapText="1"/>
    </xf>
    <xf numFmtId="0" fontId="30" fillId="0" borderId="118" xfId="0" applyFont="1" applyBorder="1" applyAlignment="1">
      <alignment vertical="top" wrapText="1"/>
    </xf>
    <xf numFmtId="0" fontId="30" fillId="0" borderId="119" xfId="0" applyFont="1" applyBorder="1" applyAlignment="1">
      <alignment vertical="top" wrapText="1"/>
    </xf>
    <xf numFmtId="0" fontId="30" fillId="0" borderId="21"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123825</xdr:rowOff>
    </xdr:from>
    <xdr:to>
      <xdr:col>13</xdr:col>
      <xdr:colOff>38100</xdr:colOff>
      <xdr:row>58</xdr:row>
      <xdr:rowOff>123825</xdr:rowOff>
    </xdr:to>
    <xdr:sp>
      <xdr:nvSpPr>
        <xdr:cNvPr id="1" name="TextBox 4"/>
        <xdr:cNvSpPr txBox="1">
          <a:spLocks noChangeArrowheads="1"/>
        </xdr:cNvSpPr>
      </xdr:nvSpPr>
      <xdr:spPr>
        <a:xfrm>
          <a:off x="161925" y="9886950"/>
          <a:ext cx="8067675" cy="11334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800" b="1" i="0" u="none" baseline="0">
              <a:latin typeface="Arial"/>
              <a:ea typeface="Arial"/>
              <a:cs typeface="Arial"/>
            </a:rPr>
            <a:t>Sources for I.1</a:t>
          </a:r>
          <a:r>
            <a:rPr lang="en-US" cap="none" sz="800" b="0" i="0" u="none" baseline="0">
              <a:latin typeface="Arial"/>
              <a:ea typeface="Arial"/>
              <a:cs typeface="Arial"/>
            </a:rPr>
            <a:t>
1) Anuario Estadistico de Educacion, Ministerial de Educacion y Cultura, Direccion de Educacion, Departmento de Estadistica, Motevideo Uruguay, years 1990, 1995-2000
2) Web Page of the Ministrio de Educacion y Cultura, www.mec.gub.uy
</a:t>
          </a:r>
          <a:r>
            <a:rPr lang="en-US" cap="none" sz="1000" b="0" i="0" u="none" baseline="0">
              <a:latin typeface="Arial"/>
              <a:ea typeface="Arial"/>
              <a:cs typeface="Arial"/>
            </a:rPr>
            <a:t>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161</xdr:row>
      <xdr:rowOff>0</xdr:rowOff>
    </xdr:from>
    <xdr:to>
      <xdr:col>12</xdr:col>
      <xdr:colOff>419100</xdr:colOff>
      <xdr:row>162</xdr:row>
      <xdr:rowOff>123825</xdr:rowOff>
    </xdr:to>
    <xdr:sp>
      <xdr:nvSpPr>
        <xdr:cNvPr id="3" name="AutoShape 6">
          <a:hlinkClick r:id="rId2"/>
        </xdr:cNvPr>
        <xdr:cNvSpPr>
          <a:spLocks/>
        </xdr:cNvSpPr>
      </xdr:nvSpPr>
      <xdr:spPr>
        <a:xfrm>
          <a:off x="7800975" y="2754630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60</xdr:row>
      <xdr:rowOff>85725</xdr:rowOff>
    </xdr:from>
    <xdr:to>
      <xdr:col>13</xdr:col>
      <xdr:colOff>85725</xdr:colOff>
      <xdr:row>68</xdr:row>
      <xdr:rowOff>9525</xdr:rowOff>
    </xdr:to>
    <xdr:sp>
      <xdr:nvSpPr>
        <xdr:cNvPr id="5" name="TextBox 9"/>
        <xdr:cNvSpPr txBox="1">
          <a:spLocks noChangeArrowheads="1"/>
        </xdr:cNvSpPr>
      </xdr:nvSpPr>
      <xdr:spPr>
        <a:xfrm>
          <a:off x="200025" y="11277600"/>
          <a:ext cx="8077200" cy="12192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1" i="0" u="none" baseline="0">
              <a:latin typeface="Arial"/>
              <a:ea typeface="Arial"/>
              <a:cs typeface="Arial"/>
            </a:rPr>
            <a:t>Comments on I.1:</a:t>
          </a:r>
          <a:r>
            <a:rPr lang="en-US" cap="none" sz="1000" b="0" i="0" u="none" baseline="0">
              <a:latin typeface="Arial"/>
              <a:ea typeface="Arial"/>
              <a:cs typeface="Arial"/>
            </a:rPr>
            <a:t>
1) There was no private higher education in Uruguay previous to 1985.
2) The information available for the public institutions before 1985 is unreliable and in many cases unavailable. 
3) After 2000, the number of University Level Institutes increased. 
4) The number of private non university post-secondary institutions with a licence granted by the Ministry of Education is very low compared with other countries. It seems to remain low after 2000.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219075</xdr:rowOff>
    </xdr:from>
    <xdr:to>
      <xdr:col>13</xdr:col>
      <xdr:colOff>0</xdr:colOff>
      <xdr:row>52</xdr:row>
      <xdr:rowOff>9525</xdr:rowOff>
    </xdr:to>
    <xdr:sp>
      <xdr:nvSpPr>
        <xdr:cNvPr id="1" name="TextBox 3"/>
        <xdr:cNvSpPr txBox="1">
          <a:spLocks noChangeArrowheads="1"/>
        </xdr:cNvSpPr>
      </xdr:nvSpPr>
      <xdr:spPr>
        <a:xfrm>
          <a:off x="152400" y="9544050"/>
          <a:ext cx="80010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II.1:
1) Anuario Estadistico de Educacion, Ministerio de Educacion y Cultura, Direccion de Educacion, Departmento de Estadistica, Motevideo Uruguay, years 1995-2000
2) Web page for the Instituo Nacional de Estadistica www.ine.gub.uy
</a:t>
          </a:r>
        </a:p>
      </xdr:txBody>
    </xdr:sp>
    <xdr:clientData/>
  </xdr:twoCellAnchor>
  <xdr:twoCellAnchor>
    <xdr:from>
      <xdr:col>1</xdr:col>
      <xdr:colOff>28575</xdr:colOff>
      <xdr:row>88</xdr:row>
      <xdr:rowOff>142875</xdr:rowOff>
    </xdr:from>
    <xdr:to>
      <xdr:col>13</xdr:col>
      <xdr:colOff>28575</xdr:colOff>
      <xdr:row>94</xdr:row>
      <xdr:rowOff>133350</xdr:rowOff>
    </xdr:to>
    <xdr:sp>
      <xdr:nvSpPr>
        <xdr:cNvPr id="2" name="TextBox 7"/>
        <xdr:cNvSpPr txBox="1">
          <a:spLocks noChangeArrowheads="1"/>
        </xdr:cNvSpPr>
      </xdr:nvSpPr>
      <xdr:spPr>
        <a:xfrm>
          <a:off x="152400" y="17668875"/>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1) Anuario Estadistico de Educacion, Ministerial de Educacion y Cultura, Direccion de Educacion, Departmento de Estadistica, Motevideo Uruguay, year 2000
</a:t>
          </a:r>
        </a:p>
      </xdr:txBody>
    </xdr:sp>
    <xdr:clientData/>
  </xdr:twoCellAnchor>
  <xdr:twoCellAnchor>
    <xdr:from>
      <xdr:col>1</xdr:col>
      <xdr:colOff>0</xdr:colOff>
      <xdr:row>285</xdr:row>
      <xdr:rowOff>0</xdr:rowOff>
    </xdr:from>
    <xdr:to>
      <xdr:col>13</xdr:col>
      <xdr:colOff>0</xdr:colOff>
      <xdr:row>285</xdr:row>
      <xdr:rowOff>0</xdr:rowOff>
    </xdr:to>
    <xdr:sp>
      <xdr:nvSpPr>
        <xdr:cNvPr id="3" name="Rectangle 21"/>
        <xdr:cNvSpPr>
          <a:spLocks/>
        </xdr:cNvSpPr>
      </xdr:nvSpPr>
      <xdr:spPr>
        <a:xfrm>
          <a:off x="123825" y="51292125"/>
          <a:ext cx="8029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57</xdr:row>
      <xdr:rowOff>85725</xdr:rowOff>
    </xdr:from>
    <xdr:to>
      <xdr:col>12</xdr:col>
      <xdr:colOff>561975</xdr:colOff>
      <xdr:row>59</xdr:row>
      <xdr:rowOff>0</xdr:rowOff>
    </xdr:to>
    <xdr:sp>
      <xdr:nvSpPr>
        <xdr:cNvPr id="5" name="AutoShape 27">
          <a:hlinkClick r:id="rId2"/>
        </xdr:cNvPr>
        <xdr:cNvSpPr>
          <a:spLocks/>
        </xdr:cNvSpPr>
      </xdr:nvSpPr>
      <xdr:spPr>
        <a:xfrm>
          <a:off x="7877175" y="118586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103</xdr:row>
      <xdr:rowOff>0</xdr:rowOff>
    </xdr:from>
    <xdr:to>
      <xdr:col>12</xdr:col>
      <xdr:colOff>561975</xdr:colOff>
      <xdr:row>104</xdr:row>
      <xdr:rowOff>142875</xdr:rowOff>
    </xdr:to>
    <xdr:sp>
      <xdr:nvSpPr>
        <xdr:cNvPr id="6" name="AutoShape 28">
          <a:hlinkClick r:id="rId3"/>
        </xdr:cNvPr>
        <xdr:cNvSpPr>
          <a:spLocks/>
        </xdr:cNvSpPr>
      </xdr:nvSpPr>
      <xdr:spPr>
        <a:xfrm>
          <a:off x="7896225" y="19954875"/>
          <a:ext cx="247650" cy="3048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149</xdr:row>
      <xdr:rowOff>85725</xdr:rowOff>
    </xdr:from>
    <xdr:to>
      <xdr:col>12</xdr:col>
      <xdr:colOff>561975</xdr:colOff>
      <xdr:row>151</xdr:row>
      <xdr:rowOff>0</xdr:rowOff>
    </xdr:to>
    <xdr:sp>
      <xdr:nvSpPr>
        <xdr:cNvPr id="7" name="AutoShape 29">
          <a:hlinkClick r:id="rId4"/>
        </xdr:cNvPr>
        <xdr:cNvSpPr>
          <a:spLocks/>
        </xdr:cNvSpPr>
      </xdr:nvSpPr>
      <xdr:spPr>
        <a:xfrm>
          <a:off x="7877175" y="281844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195</xdr:row>
      <xdr:rowOff>85725</xdr:rowOff>
    </xdr:from>
    <xdr:to>
      <xdr:col>12</xdr:col>
      <xdr:colOff>561975</xdr:colOff>
      <xdr:row>197</xdr:row>
      <xdr:rowOff>0</xdr:rowOff>
    </xdr:to>
    <xdr:sp>
      <xdr:nvSpPr>
        <xdr:cNvPr id="8" name="AutoShape 30">
          <a:hlinkClick r:id="rId5"/>
        </xdr:cNvPr>
        <xdr:cNvSpPr>
          <a:spLocks/>
        </xdr:cNvSpPr>
      </xdr:nvSpPr>
      <xdr:spPr>
        <a:xfrm>
          <a:off x="7877175" y="364807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242</xdr:row>
      <xdr:rowOff>85725</xdr:rowOff>
    </xdr:from>
    <xdr:to>
      <xdr:col>12</xdr:col>
      <xdr:colOff>561975</xdr:colOff>
      <xdr:row>245</xdr:row>
      <xdr:rowOff>0</xdr:rowOff>
    </xdr:to>
    <xdr:sp>
      <xdr:nvSpPr>
        <xdr:cNvPr id="9" name="AutoShape 31">
          <a:hlinkClick r:id="rId6"/>
        </xdr:cNvPr>
        <xdr:cNvSpPr>
          <a:spLocks/>
        </xdr:cNvSpPr>
      </xdr:nvSpPr>
      <xdr:spPr>
        <a:xfrm>
          <a:off x="7877175" y="450246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52</xdr:row>
      <xdr:rowOff>200025</xdr:rowOff>
    </xdr:from>
    <xdr:to>
      <xdr:col>13</xdr:col>
      <xdr:colOff>0</xdr:colOff>
      <xdr:row>55</xdr:row>
      <xdr:rowOff>276225</xdr:rowOff>
    </xdr:to>
    <xdr:sp>
      <xdr:nvSpPr>
        <xdr:cNvPr id="10" name="TextBox 35"/>
        <xdr:cNvSpPr txBox="1">
          <a:spLocks noChangeArrowheads="1"/>
        </xdr:cNvSpPr>
      </xdr:nvSpPr>
      <xdr:spPr>
        <a:xfrm>
          <a:off x="123825" y="10668000"/>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a:t>
          </a:r>
        </a:p>
      </xdr:txBody>
    </xdr:sp>
    <xdr:clientData/>
  </xdr:twoCellAnchor>
  <xdr:twoCellAnchor>
    <xdr:from>
      <xdr:col>1</xdr:col>
      <xdr:colOff>38100</xdr:colOff>
      <xdr:row>95</xdr:row>
      <xdr:rowOff>123825</xdr:rowOff>
    </xdr:from>
    <xdr:to>
      <xdr:col>13</xdr:col>
      <xdr:colOff>38100</xdr:colOff>
      <xdr:row>101</xdr:row>
      <xdr:rowOff>85725</xdr:rowOff>
    </xdr:to>
    <xdr:sp>
      <xdr:nvSpPr>
        <xdr:cNvPr id="11" name="TextBox 36"/>
        <xdr:cNvSpPr txBox="1">
          <a:spLocks noChangeArrowheads="1"/>
        </xdr:cNvSpPr>
      </xdr:nvSpPr>
      <xdr:spPr>
        <a:xfrm>
          <a:off x="161925" y="18783300"/>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After the year 2000, the Ministry of Education asked the institutions to provide information of enrollments by gender.
Before the year 2000, data by gender is not representative of total enrollments.
</a:t>
          </a:r>
        </a:p>
      </xdr:txBody>
    </xdr:sp>
    <xdr:clientData/>
  </xdr:twoCellAnchor>
  <xdr:twoCellAnchor>
    <xdr:from>
      <xdr:col>1</xdr:col>
      <xdr:colOff>28575</xdr:colOff>
      <xdr:row>134</xdr:row>
      <xdr:rowOff>142875</xdr:rowOff>
    </xdr:from>
    <xdr:to>
      <xdr:col>13</xdr:col>
      <xdr:colOff>28575</xdr:colOff>
      <xdr:row>140</xdr:row>
      <xdr:rowOff>133350</xdr:rowOff>
    </xdr:to>
    <xdr:sp>
      <xdr:nvSpPr>
        <xdr:cNvPr id="12" name="TextBox 39"/>
        <xdr:cNvSpPr txBox="1">
          <a:spLocks noChangeArrowheads="1"/>
        </xdr:cNvSpPr>
      </xdr:nvSpPr>
      <xdr:spPr>
        <a:xfrm>
          <a:off x="152400" y="25812750"/>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1) Anuario Estadistico de Educacion, Ministerial de Educacion y Cultura, Direccion de Educacion, Departmento de Estadistica, Motevideo Uruguay, years 1995-2000
</a:t>
          </a:r>
        </a:p>
      </xdr:txBody>
    </xdr:sp>
    <xdr:clientData/>
  </xdr:twoCellAnchor>
  <xdr:twoCellAnchor>
    <xdr:from>
      <xdr:col>1</xdr:col>
      <xdr:colOff>38100</xdr:colOff>
      <xdr:row>141</xdr:row>
      <xdr:rowOff>104775</xdr:rowOff>
    </xdr:from>
    <xdr:to>
      <xdr:col>13</xdr:col>
      <xdr:colOff>38100</xdr:colOff>
      <xdr:row>147</xdr:row>
      <xdr:rowOff>66675</xdr:rowOff>
    </xdr:to>
    <xdr:sp>
      <xdr:nvSpPr>
        <xdr:cNvPr id="13" name="TextBox 40"/>
        <xdr:cNvSpPr txBox="1">
          <a:spLocks noChangeArrowheads="1"/>
        </xdr:cNvSpPr>
      </xdr:nvSpPr>
      <xdr:spPr>
        <a:xfrm>
          <a:off x="161925" y="26908125"/>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180</xdr:row>
      <xdr:rowOff>142875</xdr:rowOff>
    </xdr:from>
    <xdr:to>
      <xdr:col>13</xdr:col>
      <xdr:colOff>28575</xdr:colOff>
      <xdr:row>186</xdr:row>
      <xdr:rowOff>133350</xdr:rowOff>
    </xdr:to>
    <xdr:sp>
      <xdr:nvSpPr>
        <xdr:cNvPr id="14" name="TextBox 41"/>
        <xdr:cNvSpPr txBox="1">
          <a:spLocks noChangeArrowheads="1"/>
        </xdr:cNvSpPr>
      </xdr:nvSpPr>
      <xdr:spPr>
        <a:xfrm>
          <a:off x="152400" y="34109025"/>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1) Estadisticas Basicas de la Universidad de la Republica, Direccion General de Planeamiento, Universidad de la Republica, year 2000</a:t>
          </a:r>
        </a:p>
      </xdr:txBody>
    </xdr:sp>
    <xdr:clientData/>
  </xdr:twoCellAnchor>
  <xdr:twoCellAnchor>
    <xdr:from>
      <xdr:col>1</xdr:col>
      <xdr:colOff>38100</xdr:colOff>
      <xdr:row>187</xdr:row>
      <xdr:rowOff>104775</xdr:rowOff>
    </xdr:from>
    <xdr:to>
      <xdr:col>13</xdr:col>
      <xdr:colOff>38100</xdr:colOff>
      <xdr:row>193</xdr:row>
      <xdr:rowOff>66675</xdr:rowOff>
    </xdr:to>
    <xdr:sp>
      <xdr:nvSpPr>
        <xdr:cNvPr id="15" name="TextBox 42"/>
        <xdr:cNvSpPr txBox="1">
          <a:spLocks noChangeArrowheads="1"/>
        </xdr:cNvSpPr>
      </xdr:nvSpPr>
      <xdr:spPr>
        <a:xfrm>
          <a:off x="161925" y="35204400"/>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Institutions do not publish part-time / full-time status for students; however, from the source above, it can be inferred that most enrollments are part time because approximately two-thirds of the students work and study at the same time.
</a:t>
          </a:r>
        </a:p>
      </xdr:txBody>
    </xdr:sp>
    <xdr:clientData/>
  </xdr:twoCellAnchor>
  <xdr:twoCellAnchor>
    <xdr:from>
      <xdr:col>1</xdr:col>
      <xdr:colOff>28575</xdr:colOff>
      <xdr:row>226</xdr:row>
      <xdr:rowOff>142875</xdr:rowOff>
    </xdr:from>
    <xdr:to>
      <xdr:col>13</xdr:col>
      <xdr:colOff>28575</xdr:colOff>
      <xdr:row>232</xdr:row>
      <xdr:rowOff>133350</xdr:rowOff>
    </xdr:to>
    <xdr:sp>
      <xdr:nvSpPr>
        <xdr:cNvPr id="16" name="TextBox 43"/>
        <xdr:cNvSpPr txBox="1">
          <a:spLocks noChangeArrowheads="1"/>
        </xdr:cNvSpPr>
      </xdr:nvSpPr>
      <xdr:spPr>
        <a:xfrm>
          <a:off x="152400" y="42491025"/>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1" i="0" u="none" baseline="0">
              <a:latin typeface="Arial"/>
              <a:ea typeface="Arial"/>
              <a:cs typeface="Arial"/>
            </a:rPr>
            <a:t>Sources for II.5</a:t>
          </a:r>
          <a:r>
            <a:rPr lang="en-US" cap="none" sz="1000" b="0" i="0" u="none" baseline="0">
              <a:latin typeface="Arial"/>
              <a:ea typeface="Arial"/>
              <a:cs typeface="Arial"/>
            </a:rPr>
            <a:t>
-Educacion Superior Virtual en el Uruguay; Julio C. Fernandez and Alejandro Armellini; December 2002; Universidad Ort
 Uruguay/UNESCO-IESALC</a:t>
          </a:r>
        </a:p>
      </xdr:txBody>
    </xdr:sp>
    <xdr:clientData/>
  </xdr:twoCellAnchor>
  <xdr:twoCellAnchor>
    <xdr:from>
      <xdr:col>1</xdr:col>
      <xdr:colOff>38100</xdr:colOff>
      <xdr:row>233</xdr:row>
      <xdr:rowOff>104775</xdr:rowOff>
    </xdr:from>
    <xdr:to>
      <xdr:col>13</xdr:col>
      <xdr:colOff>38100</xdr:colOff>
      <xdr:row>239</xdr:row>
      <xdr:rowOff>66675</xdr:rowOff>
    </xdr:to>
    <xdr:sp>
      <xdr:nvSpPr>
        <xdr:cNvPr id="17" name="TextBox 44"/>
        <xdr:cNvSpPr txBox="1">
          <a:spLocks noChangeArrowheads="1"/>
        </xdr:cNvSpPr>
      </xdr:nvSpPr>
      <xdr:spPr>
        <a:xfrm>
          <a:off x="161925" y="43586400"/>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From the data available, only 3 Universities provide distance learning in 5 academic programs. 
</a:t>
          </a:r>
        </a:p>
      </xdr:txBody>
    </xdr:sp>
    <xdr:clientData/>
  </xdr:twoCellAnchor>
  <xdr:twoCellAnchor>
    <xdr:from>
      <xdr:col>1</xdr:col>
      <xdr:colOff>28575</xdr:colOff>
      <xdr:row>351</xdr:row>
      <xdr:rowOff>142875</xdr:rowOff>
    </xdr:from>
    <xdr:to>
      <xdr:col>13</xdr:col>
      <xdr:colOff>28575</xdr:colOff>
      <xdr:row>357</xdr:row>
      <xdr:rowOff>133350</xdr:rowOff>
    </xdr:to>
    <xdr:sp>
      <xdr:nvSpPr>
        <xdr:cNvPr id="18" name="TextBox 45"/>
        <xdr:cNvSpPr txBox="1">
          <a:spLocks noChangeArrowheads="1"/>
        </xdr:cNvSpPr>
      </xdr:nvSpPr>
      <xdr:spPr>
        <a:xfrm>
          <a:off x="152400" y="64179450"/>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
1) Anuario Estadistico de Educacion, Ministerial de Educacion y Cultura, Direccion de Educacion, Departmento de Estadistica, Motevideo Uruguay, years 1999-2000
</a:t>
          </a:r>
        </a:p>
      </xdr:txBody>
    </xdr:sp>
    <xdr:clientData/>
  </xdr:twoCellAnchor>
  <xdr:twoCellAnchor>
    <xdr:from>
      <xdr:col>1</xdr:col>
      <xdr:colOff>38100</xdr:colOff>
      <xdr:row>358</xdr:row>
      <xdr:rowOff>104775</xdr:rowOff>
    </xdr:from>
    <xdr:to>
      <xdr:col>13</xdr:col>
      <xdr:colOff>38100</xdr:colOff>
      <xdr:row>364</xdr:row>
      <xdr:rowOff>66675</xdr:rowOff>
    </xdr:to>
    <xdr:sp>
      <xdr:nvSpPr>
        <xdr:cNvPr id="19" name="TextBox 46"/>
        <xdr:cNvSpPr txBox="1">
          <a:spLocks noChangeArrowheads="1"/>
        </xdr:cNvSpPr>
      </xdr:nvSpPr>
      <xdr:spPr>
        <a:xfrm>
          <a:off x="161925" y="65274825"/>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a:t>
          </a:r>
        </a:p>
      </xdr:txBody>
    </xdr:sp>
    <xdr:clientData/>
  </xdr:twoCellAnchor>
  <xdr:twoCellAnchor>
    <xdr:from>
      <xdr:col>1</xdr:col>
      <xdr:colOff>28575</xdr:colOff>
      <xdr:row>298</xdr:row>
      <xdr:rowOff>142875</xdr:rowOff>
    </xdr:from>
    <xdr:to>
      <xdr:col>13</xdr:col>
      <xdr:colOff>28575</xdr:colOff>
      <xdr:row>304</xdr:row>
      <xdr:rowOff>133350</xdr:rowOff>
    </xdr:to>
    <xdr:sp>
      <xdr:nvSpPr>
        <xdr:cNvPr id="20" name="TextBox 47"/>
        <xdr:cNvSpPr txBox="1">
          <a:spLocks noChangeArrowheads="1"/>
        </xdr:cNvSpPr>
      </xdr:nvSpPr>
      <xdr:spPr>
        <a:xfrm>
          <a:off x="152400" y="54406800"/>
          <a:ext cx="802957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1) Anuario Estadistico de Educacion, Ministerial de Educacion y Cultura, Direccion de Educacion, Departmento de Estadistica, Motevideo Uruguay, years 1990, 1995-2000
2) Web page for the Instituo Nacional de Estadistica www.ine.gub.uy
</a:t>
          </a:r>
        </a:p>
      </xdr:txBody>
    </xdr:sp>
    <xdr:clientData/>
  </xdr:twoCellAnchor>
  <xdr:twoCellAnchor>
    <xdr:from>
      <xdr:col>1</xdr:col>
      <xdr:colOff>38100</xdr:colOff>
      <xdr:row>305</xdr:row>
      <xdr:rowOff>104775</xdr:rowOff>
    </xdr:from>
    <xdr:to>
      <xdr:col>13</xdr:col>
      <xdr:colOff>38100</xdr:colOff>
      <xdr:row>311</xdr:row>
      <xdr:rowOff>66675</xdr:rowOff>
    </xdr:to>
    <xdr:sp>
      <xdr:nvSpPr>
        <xdr:cNvPr id="21" name="TextBox 48"/>
        <xdr:cNvSpPr txBox="1">
          <a:spLocks noChangeArrowheads="1"/>
        </xdr:cNvSpPr>
      </xdr:nvSpPr>
      <xdr:spPr>
        <a:xfrm>
          <a:off x="161925" y="55502175"/>
          <a:ext cx="80295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1) Because of the way data is collected for the Universidad de la Republica, it is impossible to disaggregate information on Education and Humanities, so these two fields are combined. 
2) A category for Military was created.
</a:t>
          </a:r>
        </a:p>
      </xdr:txBody>
    </xdr:sp>
    <xdr:clientData/>
  </xdr:twoCellAnchor>
  <xdr:twoCellAnchor>
    <xdr:from>
      <xdr:col>12</xdr:col>
      <xdr:colOff>257175</xdr:colOff>
      <xdr:row>314</xdr:row>
      <xdr:rowOff>0</xdr:rowOff>
    </xdr:from>
    <xdr:to>
      <xdr:col>12</xdr:col>
      <xdr:colOff>523875</xdr:colOff>
      <xdr:row>315</xdr:row>
      <xdr:rowOff>76200</xdr:rowOff>
    </xdr:to>
    <xdr:sp>
      <xdr:nvSpPr>
        <xdr:cNvPr id="22" name="AutoShape 49">
          <a:hlinkClick r:id="rId7"/>
        </xdr:cNvPr>
        <xdr:cNvSpPr>
          <a:spLocks/>
        </xdr:cNvSpPr>
      </xdr:nvSpPr>
      <xdr:spPr>
        <a:xfrm>
          <a:off x="7839075" y="56854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0</xdr:row>
      <xdr:rowOff>85725</xdr:rowOff>
    </xdr:from>
    <xdr:to>
      <xdr:col>13</xdr:col>
      <xdr:colOff>85725</xdr:colOff>
      <xdr:row>2</xdr:row>
      <xdr:rowOff>0</xdr:rowOff>
    </xdr:to>
    <xdr:sp>
      <xdr:nvSpPr>
        <xdr:cNvPr id="1" name="AutoShape 14">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266700</xdr:colOff>
      <xdr:row>62</xdr:row>
      <xdr:rowOff>76200</xdr:rowOff>
    </xdr:from>
    <xdr:to>
      <xdr:col>12</xdr:col>
      <xdr:colOff>533400</xdr:colOff>
      <xdr:row>63</xdr:row>
      <xdr:rowOff>152400</xdr:rowOff>
    </xdr:to>
    <xdr:sp>
      <xdr:nvSpPr>
        <xdr:cNvPr id="2" name="AutoShape 15">
          <a:hlinkClick r:id="rId2"/>
        </xdr:cNvPr>
        <xdr:cNvSpPr>
          <a:spLocks/>
        </xdr:cNvSpPr>
      </xdr:nvSpPr>
      <xdr:spPr>
        <a:xfrm>
          <a:off x="7734300" y="110775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409575</xdr:colOff>
      <xdr:row>109</xdr:row>
      <xdr:rowOff>85725</xdr:rowOff>
    </xdr:from>
    <xdr:to>
      <xdr:col>13</xdr:col>
      <xdr:colOff>85725</xdr:colOff>
      <xdr:row>111</xdr:row>
      <xdr:rowOff>0</xdr:rowOff>
    </xdr:to>
    <xdr:sp>
      <xdr:nvSpPr>
        <xdr:cNvPr id="3" name="AutoShape 16">
          <a:hlinkClick r:id="rId3"/>
        </xdr:cNvPr>
        <xdr:cNvSpPr>
          <a:spLocks/>
        </xdr:cNvSpPr>
      </xdr:nvSpPr>
      <xdr:spPr>
        <a:xfrm>
          <a:off x="7877175" y="196310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581025</xdr:colOff>
      <xdr:row>53</xdr:row>
      <xdr:rowOff>133350</xdr:rowOff>
    </xdr:to>
    <xdr:sp>
      <xdr:nvSpPr>
        <xdr:cNvPr id="4" name="TextBox 19"/>
        <xdr:cNvSpPr txBox="1">
          <a:spLocks noChangeArrowheads="1"/>
        </xdr:cNvSpPr>
      </xdr:nvSpPr>
      <xdr:spPr>
        <a:xfrm>
          <a:off x="142875" y="8715375"/>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1) Anuario Estadistico de Educacion, Ministerial de Educacion y Cultura, Direccion de Educacion, Departmento de Estadistica, Motevideo Uruguay, years 1995-2000
</a:t>
          </a:r>
        </a:p>
      </xdr:txBody>
    </xdr:sp>
    <xdr:clientData/>
  </xdr:twoCellAnchor>
  <xdr:twoCellAnchor>
    <xdr:from>
      <xdr:col>1</xdr:col>
      <xdr:colOff>38100</xdr:colOff>
      <xdr:row>54</xdr:row>
      <xdr:rowOff>104775</xdr:rowOff>
    </xdr:from>
    <xdr:to>
      <xdr:col>12</xdr:col>
      <xdr:colOff>571500</xdr:colOff>
      <xdr:row>60</xdr:row>
      <xdr:rowOff>66675</xdr:rowOff>
    </xdr:to>
    <xdr:sp>
      <xdr:nvSpPr>
        <xdr:cNvPr id="5" name="TextBox 20"/>
        <xdr:cNvSpPr txBox="1">
          <a:spLocks noChangeArrowheads="1"/>
        </xdr:cNvSpPr>
      </xdr:nvSpPr>
      <xdr:spPr>
        <a:xfrm>
          <a:off x="152400" y="9810750"/>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581025</xdr:colOff>
      <xdr:row>99</xdr:row>
      <xdr:rowOff>133350</xdr:rowOff>
    </xdr:to>
    <xdr:sp>
      <xdr:nvSpPr>
        <xdr:cNvPr id="6" name="TextBox 21"/>
        <xdr:cNvSpPr txBox="1">
          <a:spLocks noChangeArrowheads="1"/>
        </xdr:cNvSpPr>
      </xdr:nvSpPr>
      <xdr:spPr>
        <a:xfrm>
          <a:off x="142875" y="17097375"/>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1) Estadisticas Basicas de la Universidad de la Republica, Direccion General de Planeamiento, Universidad de la Republica, years 1999-2000
</a:t>
          </a:r>
        </a:p>
      </xdr:txBody>
    </xdr:sp>
    <xdr:clientData/>
  </xdr:twoCellAnchor>
  <xdr:twoCellAnchor>
    <xdr:from>
      <xdr:col>1</xdr:col>
      <xdr:colOff>38100</xdr:colOff>
      <xdr:row>100</xdr:row>
      <xdr:rowOff>104775</xdr:rowOff>
    </xdr:from>
    <xdr:to>
      <xdr:col>12</xdr:col>
      <xdr:colOff>571500</xdr:colOff>
      <xdr:row>106</xdr:row>
      <xdr:rowOff>66675</xdr:rowOff>
    </xdr:to>
    <xdr:sp>
      <xdr:nvSpPr>
        <xdr:cNvPr id="7" name="TextBox 22"/>
        <xdr:cNvSpPr txBox="1">
          <a:spLocks noChangeArrowheads="1"/>
        </xdr:cNvSpPr>
      </xdr:nvSpPr>
      <xdr:spPr>
        <a:xfrm>
          <a:off x="152400" y="18192750"/>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Although there is not published data on the private sector, full time faculty positions are scarce.
</a:t>
          </a:r>
        </a:p>
      </xdr:txBody>
    </xdr:sp>
    <xdr:clientData/>
  </xdr:twoCellAnchor>
  <xdr:twoCellAnchor>
    <xdr:from>
      <xdr:col>1</xdr:col>
      <xdr:colOff>28575</xdr:colOff>
      <xdr:row>146</xdr:row>
      <xdr:rowOff>142875</xdr:rowOff>
    </xdr:from>
    <xdr:to>
      <xdr:col>12</xdr:col>
      <xdr:colOff>581025</xdr:colOff>
      <xdr:row>152</xdr:row>
      <xdr:rowOff>133350</xdr:rowOff>
    </xdr:to>
    <xdr:sp>
      <xdr:nvSpPr>
        <xdr:cNvPr id="8" name="TextBox 23"/>
        <xdr:cNvSpPr txBox="1">
          <a:spLocks noChangeArrowheads="1"/>
        </xdr:cNvSpPr>
      </xdr:nvSpPr>
      <xdr:spPr>
        <a:xfrm>
          <a:off x="142875" y="26612850"/>
          <a:ext cx="790575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III.3
</a:t>
          </a:r>
        </a:p>
      </xdr:txBody>
    </xdr:sp>
    <xdr:clientData/>
  </xdr:twoCellAnchor>
  <xdr:twoCellAnchor>
    <xdr:from>
      <xdr:col>1</xdr:col>
      <xdr:colOff>38100</xdr:colOff>
      <xdr:row>153</xdr:row>
      <xdr:rowOff>104775</xdr:rowOff>
    </xdr:from>
    <xdr:to>
      <xdr:col>12</xdr:col>
      <xdr:colOff>571500</xdr:colOff>
      <xdr:row>159</xdr:row>
      <xdr:rowOff>66675</xdr:rowOff>
    </xdr:to>
    <xdr:sp>
      <xdr:nvSpPr>
        <xdr:cNvPr id="9" name="TextBox 24"/>
        <xdr:cNvSpPr txBox="1">
          <a:spLocks noChangeArrowheads="1"/>
        </xdr:cNvSpPr>
      </xdr:nvSpPr>
      <xdr:spPr>
        <a:xfrm>
          <a:off x="152400" y="27708225"/>
          <a:ext cx="78867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III.3
1) There is no information available for Highest Degree Earned. Neither the institution publish data of faculty by degree earned nor the Ministry of Education collect such data.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142875</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39125" y="85725"/>
          <a:ext cx="276225"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48850"/>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44225"/>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ec.gub.uy/" TargetMode="External" /><Relationship Id="rId2" Type="http://schemas.openxmlformats.org/officeDocument/2006/relationships/hyperlink" Target="http://ine.gub.uy/"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cu.edu.uy/" TargetMode="External" /><Relationship Id="rId2" Type="http://schemas.openxmlformats.org/officeDocument/2006/relationships/hyperlink" Target="http://www.ort.edu.uy/" TargetMode="External" /><Relationship Id="rId3" Type="http://schemas.openxmlformats.org/officeDocument/2006/relationships/hyperlink" Target="http://www.um.edu.uy/" TargetMode="External" /><Relationship Id="rId4" Type="http://schemas.openxmlformats.org/officeDocument/2006/relationships/hyperlink" Target="http://www.ude.edu.uy/" TargetMode="External" /><Relationship Id="rId5" Type="http://schemas.openxmlformats.org/officeDocument/2006/relationships/hyperlink" Target="http://www.claeh.org.uy/" TargetMode="External" /><Relationship Id="rId6" Type="http://schemas.openxmlformats.org/officeDocument/2006/relationships/hyperlink" Target="http://www.upe.edu.uy/" TargetMode="External" /><Relationship Id="rId7" Type="http://schemas.openxmlformats.org/officeDocument/2006/relationships/hyperlink" Target="http://www.universitario.edu.uy/" TargetMode="External" /><Relationship Id="rId8"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workbookViewId="0" topLeftCell="A1">
      <selection activeCell="B9" sqref="B9"/>
    </sheetView>
  </sheetViews>
  <sheetFormatPr defaultColWidth="9.140625" defaultRowHeight="12.75"/>
  <cols>
    <col min="1" max="1" width="4.7109375" style="0" customWidth="1"/>
    <col min="2" max="16384" width="11.421875" style="0" customWidth="1"/>
  </cols>
  <sheetData>
    <row r="1" ht="12.75">
      <c r="A1" t="s">
        <v>216</v>
      </c>
    </row>
    <row r="4" spans="1:8" ht="12.75">
      <c r="A4" s="21" t="s">
        <v>47</v>
      </c>
      <c r="H4" s="21"/>
    </row>
    <row r="5" spans="2:9" ht="12.75">
      <c r="B5" s="15" t="s">
        <v>48</v>
      </c>
      <c r="I5" s="15"/>
    </row>
    <row r="8" spans="1:8" ht="12.75">
      <c r="A8" s="21" t="s">
        <v>49</v>
      </c>
      <c r="H8" s="21"/>
    </row>
    <row r="9" spans="2:9" ht="12.75">
      <c r="B9" s="15" t="s">
        <v>50</v>
      </c>
      <c r="I9" s="15"/>
    </row>
    <row r="10" spans="2:9" ht="12.75">
      <c r="B10" s="15" t="s">
        <v>51</v>
      </c>
      <c r="I10" s="15"/>
    </row>
    <row r="11" spans="2:9" ht="12.75">
      <c r="B11" s="15" t="s">
        <v>52</v>
      </c>
      <c r="I11" s="15"/>
    </row>
    <row r="12" spans="2:9" ht="12.75">
      <c r="B12" s="15" t="s">
        <v>53</v>
      </c>
      <c r="I12" s="15"/>
    </row>
    <row r="13" spans="2:9" ht="12.75">
      <c r="B13" s="15" t="s">
        <v>54</v>
      </c>
      <c r="I13" s="15"/>
    </row>
    <row r="14" spans="2:9" ht="12.75">
      <c r="B14" s="15" t="s">
        <v>90</v>
      </c>
      <c r="I14" s="15"/>
    </row>
    <row r="15" ht="12.75">
      <c r="B15" s="21" t="s">
        <v>55</v>
      </c>
    </row>
    <row r="17" spans="1:8" ht="12.75">
      <c r="A17" s="21" t="s">
        <v>56</v>
      </c>
      <c r="H17" s="21"/>
    </row>
    <row r="18" spans="2:10" ht="12.75">
      <c r="B18" s="15" t="s">
        <v>57</v>
      </c>
      <c r="C18" s="12"/>
      <c r="D18" s="12"/>
      <c r="E18" s="12"/>
      <c r="F18" s="12"/>
      <c r="I18" s="15"/>
      <c r="J18" s="12"/>
    </row>
    <row r="19" spans="2:10" ht="12.75">
      <c r="B19" s="15" t="s">
        <v>58</v>
      </c>
      <c r="C19" s="12"/>
      <c r="D19" s="12"/>
      <c r="E19" s="12"/>
      <c r="F19" s="12"/>
      <c r="I19" s="15"/>
      <c r="J19" s="12"/>
    </row>
    <row r="20" spans="2:10" ht="12.75">
      <c r="B20" s="15" t="s">
        <v>59</v>
      </c>
      <c r="C20" s="12"/>
      <c r="D20" s="12"/>
      <c r="E20" s="12"/>
      <c r="F20" s="12"/>
      <c r="I20" s="15"/>
      <c r="J20" s="12"/>
    </row>
    <row r="22" spans="1:8" ht="12.75">
      <c r="A22" s="21" t="s">
        <v>138</v>
      </c>
      <c r="H22" s="21"/>
    </row>
    <row r="23" spans="2:10" ht="12.75">
      <c r="B23" s="15" t="s">
        <v>152</v>
      </c>
      <c r="C23" s="12"/>
      <c r="D23" s="12"/>
      <c r="E23" s="12"/>
      <c r="I23" s="15"/>
      <c r="J23" s="12"/>
    </row>
    <row r="24" spans="3:10" ht="12.75">
      <c r="C24" s="12"/>
      <c r="D24" s="12"/>
      <c r="E24" s="12"/>
      <c r="J24" s="12"/>
    </row>
    <row r="25" spans="3:5" ht="12.75">
      <c r="C25" s="12"/>
      <c r="D25" s="12"/>
      <c r="E25" s="12"/>
    </row>
    <row r="26" spans="3:5" ht="12.75">
      <c r="C26" s="12"/>
      <c r="D26" s="12"/>
      <c r="E26" s="12"/>
    </row>
    <row r="27" spans="3:5" ht="12.75">
      <c r="C27" s="12"/>
      <c r="D27" s="12"/>
      <c r="E27" s="12"/>
    </row>
    <row r="28" spans="3:5" ht="12.75">
      <c r="C28" s="12"/>
      <c r="D28" s="12"/>
      <c r="E28" s="12"/>
    </row>
    <row r="122" ht="12.75">
      <c r="C122" t="s">
        <v>60</v>
      </c>
    </row>
    <row r="124" spans="2:3" ht="12.75">
      <c r="B124" t="s">
        <v>13</v>
      </c>
      <c r="C124" s="20" t="s">
        <v>61</v>
      </c>
    </row>
    <row r="125" spans="2:3" ht="12.75">
      <c r="B125" t="s">
        <v>10</v>
      </c>
      <c r="C125" t="s">
        <v>62</v>
      </c>
    </row>
    <row r="126" spans="2:3" ht="12.75">
      <c r="B126" t="s">
        <v>11</v>
      </c>
      <c r="C126" t="s">
        <v>63</v>
      </c>
    </row>
    <row r="127" spans="2:3" ht="12.75">
      <c r="B127" t="s">
        <v>12</v>
      </c>
      <c r="C127" t="s">
        <v>142</v>
      </c>
    </row>
    <row r="130" spans="2:3" ht="12.75">
      <c r="B130" s="1"/>
      <c r="C130" s="47" t="s">
        <v>64</v>
      </c>
    </row>
    <row r="131" spans="2:3" ht="12.75">
      <c r="B131" t="s">
        <v>14</v>
      </c>
      <c r="C131" s="1" t="s">
        <v>65</v>
      </c>
    </row>
    <row r="132" spans="2:3" ht="12.75">
      <c r="B132" s="1" t="s">
        <v>15</v>
      </c>
      <c r="C132" s="1" t="s">
        <v>66</v>
      </c>
    </row>
    <row r="133" spans="2:3" ht="12.75">
      <c r="B133" s="1"/>
      <c r="C133" s="1"/>
    </row>
    <row r="134" spans="2:3" ht="12.75">
      <c r="B134" s="1"/>
      <c r="C134" s="47"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47" t="s">
        <v>70</v>
      </c>
    </row>
    <row r="140" spans="2:3" ht="12.75">
      <c r="B140" t="s">
        <v>109</v>
      </c>
      <c r="C140" s="1" t="s">
        <v>71</v>
      </c>
    </row>
    <row r="141" spans="2:3" ht="12.75">
      <c r="B141" s="1" t="s">
        <v>110</v>
      </c>
      <c r="C141" s="1" t="s">
        <v>72</v>
      </c>
    </row>
    <row r="142" spans="2:3" ht="12.75">
      <c r="B142" s="1"/>
      <c r="C142" s="1"/>
    </row>
    <row r="143" spans="2:3" ht="12.75">
      <c r="B143" s="1"/>
      <c r="C143" s="1"/>
    </row>
    <row r="144" spans="2:3" ht="12.75">
      <c r="B144" s="1"/>
      <c r="C144" s="47" t="s">
        <v>73</v>
      </c>
    </row>
    <row r="145" spans="2:3" ht="12.75">
      <c r="B145" t="s">
        <v>17</v>
      </c>
      <c r="C145" s="1" t="s">
        <v>74</v>
      </c>
    </row>
    <row r="146" spans="2:3" ht="12.75">
      <c r="B146" s="1" t="s">
        <v>18</v>
      </c>
      <c r="C146" s="1" t="s">
        <v>75</v>
      </c>
    </row>
    <row r="147" spans="2:3" ht="12.75">
      <c r="B147" s="1"/>
      <c r="C147" s="1"/>
    </row>
    <row r="148" spans="2:3" ht="12.75">
      <c r="B148" s="1"/>
      <c r="C148" s="47" t="s">
        <v>76</v>
      </c>
    </row>
    <row r="149" spans="2:3" ht="12.75">
      <c r="B149" s="1" t="s">
        <v>21</v>
      </c>
      <c r="C149" s="1" t="s">
        <v>77</v>
      </c>
    </row>
    <row r="150" spans="2:3" ht="12.75">
      <c r="B150" s="1" t="s">
        <v>22</v>
      </c>
      <c r="C150" s="1" t="s">
        <v>78</v>
      </c>
    </row>
    <row r="151" spans="2:3" ht="12.75">
      <c r="B151" s="1"/>
      <c r="C151" s="1"/>
    </row>
    <row r="152" spans="2:3" ht="12.75">
      <c r="B152" s="1"/>
      <c r="C152" s="47" t="s">
        <v>79</v>
      </c>
    </row>
    <row r="153" spans="2:3" ht="12.75">
      <c r="B153" t="s">
        <v>23</v>
      </c>
      <c r="C153" s="1" t="s">
        <v>80</v>
      </c>
    </row>
    <row r="154" spans="2:3" ht="12.75">
      <c r="B154" s="1" t="s">
        <v>24</v>
      </c>
      <c r="C154" s="1" t="s">
        <v>81</v>
      </c>
    </row>
    <row r="155" spans="2:3" ht="12.75">
      <c r="B155" s="1"/>
      <c r="C155" s="1"/>
    </row>
    <row r="156" spans="2:3" ht="12.75">
      <c r="B156" s="1"/>
      <c r="C156" s="47" t="s">
        <v>82</v>
      </c>
    </row>
    <row r="157" spans="2:3" ht="12.75">
      <c r="B157" t="s">
        <v>19</v>
      </c>
      <c r="C157" s="1" t="s">
        <v>83</v>
      </c>
    </row>
    <row r="158" spans="2:3" ht="12.75">
      <c r="B158" s="1" t="s">
        <v>20</v>
      </c>
      <c r="C158" s="1" t="s">
        <v>84</v>
      </c>
    </row>
    <row r="159" spans="2:3" ht="12.75">
      <c r="B159" s="1" t="s">
        <v>39</v>
      </c>
      <c r="C159" s="1" t="s">
        <v>140</v>
      </c>
    </row>
    <row r="160" spans="2:3" ht="12.75">
      <c r="B160" s="1" t="s">
        <v>40</v>
      </c>
      <c r="C160" s="1" t="s">
        <v>141</v>
      </c>
    </row>
    <row r="161" spans="2:3" ht="12.75">
      <c r="B161" s="1"/>
      <c r="C161" s="1"/>
    </row>
    <row r="162" spans="2:3" ht="12.75">
      <c r="B162" s="1"/>
      <c r="C162" s="47" t="s">
        <v>85</v>
      </c>
    </row>
    <row r="163" spans="2:3" ht="12.75">
      <c r="B163" s="1" t="s">
        <v>41</v>
      </c>
      <c r="C163" s="1" t="s">
        <v>145</v>
      </c>
    </row>
    <row r="164" spans="2:3" ht="12.75">
      <c r="B164" s="1" t="s">
        <v>42</v>
      </c>
      <c r="C164" s="1" t="s">
        <v>146</v>
      </c>
    </row>
    <row r="165" spans="2:3" ht="12.75">
      <c r="B165" s="1" t="s">
        <v>43</v>
      </c>
      <c r="C165" s="1" t="s">
        <v>86</v>
      </c>
    </row>
    <row r="166" spans="2:3" ht="12.75">
      <c r="B166" s="1" t="s">
        <v>44</v>
      </c>
      <c r="C166" s="1" t="s">
        <v>151</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47" t="s">
        <v>89</v>
      </c>
    </row>
    <row r="172" spans="2:3" ht="12.75">
      <c r="B172" s="1" t="s">
        <v>25</v>
      </c>
      <c r="C172" s="100" t="s">
        <v>0</v>
      </c>
    </row>
    <row r="173" spans="2:3" ht="12.75">
      <c r="B173" s="1" t="s">
        <v>26</v>
      </c>
      <c r="C173" s="100" t="s">
        <v>1</v>
      </c>
    </row>
    <row r="174" spans="2:3" ht="12.75">
      <c r="B174" s="1" t="s">
        <v>27</v>
      </c>
      <c r="C174" s="100" t="s">
        <v>2</v>
      </c>
    </row>
    <row r="175" spans="2:3" ht="12.75">
      <c r="B175" s="1" t="s">
        <v>28</v>
      </c>
      <c r="C175" s="100" t="s">
        <v>3</v>
      </c>
    </row>
    <row r="176" spans="2:3" ht="12.75">
      <c r="B176" s="1" t="s">
        <v>29</v>
      </c>
      <c r="C176" s="100" t="s">
        <v>4</v>
      </c>
    </row>
    <row r="177" spans="2:3" ht="12.75">
      <c r="B177" s="1" t="s">
        <v>30</v>
      </c>
      <c r="C177" s="100" t="s">
        <v>5</v>
      </c>
    </row>
    <row r="178" spans="2:3" ht="12.75">
      <c r="B178" s="1" t="s">
        <v>31</v>
      </c>
      <c r="C178" s="100" t="s">
        <v>6</v>
      </c>
    </row>
    <row r="179" spans="2:3" ht="12.75">
      <c r="B179" s="1" t="s">
        <v>32</v>
      </c>
      <c r="C179" s="100" t="s">
        <v>7</v>
      </c>
    </row>
    <row r="180" spans="2:3" ht="12.75">
      <c r="B180" s="1" t="s">
        <v>33</v>
      </c>
      <c r="C180" s="100" t="s">
        <v>8</v>
      </c>
    </row>
    <row r="181" spans="2:3" ht="12.75">
      <c r="B181" s="1" t="s">
        <v>34</v>
      </c>
      <c r="C181" s="100" t="s">
        <v>9</v>
      </c>
    </row>
    <row r="183" ht="12.75">
      <c r="C183" s="47"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14" location="_2.6._Matrícula_según_área_del_conocimiento" display="2.6. Matrícula según área del conocimiento"/>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II.7._Matrícula_según_nivel" display="II.7. Matrícula según nivel"/>
  </hyperlinks>
  <printOptions/>
  <pageMargins left="0.75" right="0.75" top="1" bottom="1" header="0" footer="0"/>
  <pageSetup horizontalDpi="600" verticalDpi="600" orientation="portrait" paperSize="5" r:id="rId1"/>
</worksheet>
</file>

<file path=xl/worksheets/sheet2.xml><?xml version="1.0" encoding="utf-8"?>
<worksheet xmlns="http://schemas.openxmlformats.org/spreadsheetml/2006/main" xmlns:r="http://schemas.openxmlformats.org/officeDocument/2006/relationships">
  <sheetPr codeName="Hoja3"/>
  <dimension ref="A4:O51"/>
  <sheetViews>
    <sheetView showGridLines="0" workbookViewId="0" topLeftCell="A1">
      <selection activeCell="O39" sqref="O39"/>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46" customWidth="1"/>
    <col min="15" max="15" width="7.7109375" style="46" customWidth="1"/>
    <col min="16" max="16" width="9.8515625" style="6" customWidth="1"/>
    <col min="17" max="16384" width="11.421875" style="6" customWidth="1"/>
  </cols>
  <sheetData>
    <row r="4" spans="2:15" ht="16.5" customHeight="1">
      <c r="B4" s="34" t="str">
        <f>+Index!B5</f>
        <v>I.1. Number of institutions</v>
      </c>
      <c r="C4" s="35"/>
      <c r="D4" s="36"/>
      <c r="E4" s="36"/>
      <c r="F4" s="36"/>
      <c r="G4" s="36"/>
      <c r="H4" s="36"/>
      <c r="I4" s="36"/>
      <c r="J4" s="36"/>
      <c r="K4" s="36"/>
      <c r="L4" s="36"/>
      <c r="M4" s="37"/>
      <c r="N4" s="42"/>
      <c r="O4" s="42"/>
    </row>
    <row r="6" spans="2:15" s="10" customFormat="1" ht="18" customHeight="1">
      <c r="B6" s="273" t="s">
        <v>61</v>
      </c>
      <c r="C6" s="274"/>
      <c r="D6" s="112" t="s">
        <v>92</v>
      </c>
      <c r="E6" s="275">
        <v>1980</v>
      </c>
      <c r="F6" s="112">
        <v>1985</v>
      </c>
      <c r="G6" s="113">
        <v>1990</v>
      </c>
      <c r="H6" s="112">
        <v>1995</v>
      </c>
      <c r="I6" s="112">
        <v>1996</v>
      </c>
      <c r="J6" s="112">
        <v>1997</v>
      </c>
      <c r="K6" s="112">
        <v>1998</v>
      </c>
      <c r="L6" s="112">
        <v>1999</v>
      </c>
      <c r="M6" s="113">
        <v>2000</v>
      </c>
      <c r="N6" s="43"/>
      <c r="O6" s="43"/>
    </row>
    <row r="7" spans="2:15" ht="15">
      <c r="B7" s="38" t="str">
        <f>+ca_1</f>
        <v>A. Private Institutions</v>
      </c>
      <c r="C7" s="32"/>
      <c r="D7" s="361">
        <v>1</v>
      </c>
      <c r="E7" s="246">
        <f>+E8+E12</f>
        <v>0</v>
      </c>
      <c r="F7" s="8">
        <f aca="true" t="shared" si="0" ref="F7:M7">+F8+F12</f>
        <v>1</v>
      </c>
      <c r="G7" s="26">
        <f t="shared" si="0"/>
        <v>1</v>
      </c>
      <c r="H7" s="8">
        <f t="shared" si="0"/>
        <v>2</v>
      </c>
      <c r="I7" s="8">
        <f t="shared" si="0"/>
        <v>2</v>
      </c>
      <c r="J7" s="8">
        <f t="shared" si="0"/>
        <v>2</v>
      </c>
      <c r="K7" s="8">
        <f t="shared" si="0"/>
        <v>7</v>
      </c>
      <c r="L7" s="8">
        <f t="shared" si="0"/>
        <v>6</v>
      </c>
      <c r="M7" s="26">
        <f t="shared" si="0"/>
        <v>9</v>
      </c>
      <c r="N7" s="41"/>
      <c r="O7" s="41"/>
    </row>
    <row r="8" spans="2:15" ht="15">
      <c r="B8" s="76"/>
      <c r="C8" s="77" t="str">
        <f>+t_1</f>
        <v>1. Universities</v>
      </c>
      <c r="D8" s="362"/>
      <c r="E8" s="247">
        <f>SUM(E9:E11)</f>
        <v>0</v>
      </c>
      <c r="F8" s="209">
        <f aca="true" t="shared" si="1" ref="F8:M8">SUM(F9:F11)</f>
        <v>1</v>
      </c>
      <c r="G8" s="191">
        <f t="shared" si="1"/>
        <v>1</v>
      </c>
      <c r="H8" s="209">
        <f t="shared" si="1"/>
        <v>1</v>
      </c>
      <c r="I8" s="209">
        <f t="shared" si="1"/>
        <v>1</v>
      </c>
      <c r="J8" s="209">
        <f t="shared" si="1"/>
        <v>2</v>
      </c>
      <c r="K8" s="209">
        <f t="shared" si="1"/>
        <v>7</v>
      </c>
      <c r="L8" s="209">
        <f t="shared" si="1"/>
        <v>6</v>
      </c>
      <c r="M8" s="209">
        <f t="shared" si="1"/>
        <v>8</v>
      </c>
      <c r="N8" s="41"/>
      <c r="O8" s="41"/>
    </row>
    <row r="9" spans="2:15" ht="15">
      <c r="B9" s="76"/>
      <c r="C9" s="376" t="s">
        <v>164</v>
      </c>
      <c r="D9" s="362"/>
      <c r="E9" s="123"/>
      <c r="F9" s="124">
        <v>1</v>
      </c>
      <c r="G9" s="125">
        <v>1</v>
      </c>
      <c r="H9" s="377">
        <v>1</v>
      </c>
      <c r="I9" s="124">
        <v>1</v>
      </c>
      <c r="J9" s="124">
        <v>2</v>
      </c>
      <c r="K9" s="124">
        <v>4</v>
      </c>
      <c r="L9" s="124">
        <v>4</v>
      </c>
      <c r="M9" s="125">
        <v>4</v>
      </c>
      <c r="N9" s="41"/>
      <c r="O9" s="41"/>
    </row>
    <row r="10" spans="2:15" ht="15">
      <c r="B10" s="76"/>
      <c r="C10" s="376" t="s">
        <v>165</v>
      </c>
      <c r="D10" s="362"/>
      <c r="E10" s="126"/>
      <c r="F10" s="127">
        <v>0</v>
      </c>
      <c r="G10" s="128">
        <v>0</v>
      </c>
      <c r="H10" s="378">
        <v>0</v>
      </c>
      <c r="I10" s="127">
        <v>0</v>
      </c>
      <c r="J10" s="127">
        <v>0</v>
      </c>
      <c r="K10" s="127">
        <v>3</v>
      </c>
      <c r="L10" s="127">
        <v>2</v>
      </c>
      <c r="M10" s="128">
        <v>4</v>
      </c>
      <c r="N10" s="41"/>
      <c r="O10" s="41"/>
    </row>
    <row r="11" spans="2:15" ht="15">
      <c r="B11" s="76"/>
      <c r="C11" s="379"/>
      <c r="D11" s="362"/>
      <c r="E11" s="129"/>
      <c r="F11" s="130"/>
      <c r="G11" s="131"/>
      <c r="H11" s="380"/>
      <c r="I11" s="130"/>
      <c r="J11" s="130"/>
      <c r="K11" s="130"/>
      <c r="L11" s="130"/>
      <c r="M11" s="131"/>
      <c r="N11" s="41"/>
      <c r="O11" s="41"/>
    </row>
    <row r="12" spans="2:15" ht="15">
      <c r="B12" s="76"/>
      <c r="C12" s="77" t="str">
        <f>+t_2</f>
        <v>2. Non-university postsecondary</v>
      </c>
      <c r="D12" s="362"/>
      <c r="E12" s="200">
        <f aca="true" t="shared" si="2" ref="E12:M12">SUM(E13:E15)</f>
        <v>0</v>
      </c>
      <c r="F12" s="201">
        <f t="shared" si="2"/>
        <v>0</v>
      </c>
      <c r="G12" s="28">
        <f t="shared" si="2"/>
        <v>0</v>
      </c>
      <c r="H12" s="201">
        <f t="shared" si="2"/>
        <v>1</v>
      </c>
      <c r="I12" s="201">
        <f t="shared" si="2"/>
        <v>1</v>
      </c>
      <c r="J12" s="201">
        <f t="shared" si="2"/>
        <v>0</v>
      </c>
      <c r="K12" s="201">
        <f t="shared" si="2"/>
        <v>0</v>
      </c>
      <c r="L12" s="201">
        <f t="shared" si="2"/>
        <v>0</v>
      </c>
      <c r="M12" s="28">
        <f t="shared" si="2"/>
        <v>1</v>
      </c>
      <c r="N12" s="41"/>
      <c r="O12" s="41"/>
    </row>
    <row r="13" spans="2:15" ht="15">
      <c r="B13" s="76"/>
      <c r="C13" s="381" t="s">
        <v>166</v>
      </c>
      <c r="D13" s="362"/>
      <c r="E13" s="382"/>
      <c r="F13" s="198">
        <v>0</v>
      </c>
      <c r="G13" s="199">
        <v>0</v>
      </c>
      <c r="H13" s="197">
        <v>1</v>
      </c>
      <c r="I13" s="198">
        <v>1</v>
      </c>
      <c r="J13" s="198">
        <v>0</v>
      </c>
      <c r="K13" s="198">
        <v>0</v>
      </c>
      <c r="L13" s="198">
        <v>0</v>
      </c>
      <c r="M13" s="199">
        <v>1</v>
      </c>
      <c r="N13" s="41"/>
      <c r="O13" s="41"/>
    </row>
    <row r="14" spans="2:15" ht="15">
      <c r="B14" s="76"/>
      <c r="C14" s="381"/>
      <c r="D14" s="362"/>
      <c r="E14" s="383"/>
      <c r="F14" s="13"/>
      <c r="G14" s="27"/>
      <c r="H14" s="19"/>
      <c r="I14" s="13"/>
      <c r="J14" s="13"/>
      <c r="K14" s="13"/>
      <c r="L14" s="13"/>
      <c r="M14" s="27"/>
      <c r="N14" s="41"/>
      <c r="O14" s="41"/>
    </row>
    <row r="15" spans="2:15" ht="11.25">
      <c r="B15" s="76"/>
      <c r="C15" s="384"/>
      <c r="D15" s="252"/>
      <c r="E15" s="383"/>
      <c r="F15" s="13"/>
      <c r="G15" s="27"/>
      <c r="H15" s="19"/>
      <c r="I15" s="13"/>
      <c r="J15" s="13"/>
      <c r="K15" s="13"/>
      <c r="L15" s="13"/>
      <c r="M15" s="27"/>
      <c r="N15" s="41"/>
      <c r="O15" s="41"/>
    </row>
    <row r="16" spans="2:15" ht="11.25">
      <c r="B16" s="39" t="str">
        <f>+ca_2</f>
        <v>B. Public Institutions</v>
      </c>
      <c r="C16" s="33"/>
      <c r="D16" s="277"/>
      <c r="E16" s="244">
        <f>+E17+E21</f>
        <v>0</v>
      </c>
      <c r="F16" s="9">
        <f aca="true" t="shared" si="3" ref="F16:M16">+F17+F21</f>
        <v>10</v>
      </c>
      <c r="G16" s="28">
        <f t="shared" si="3"/>
        <v>10</v>
      </c>
      <c r="H16" s="9">
        <f t="shared" si="3"/>
        <v>10</v>
      </c>
      <c r="I16" s="9">
        <f t="shared" si="3"/>
        <v>10</v>
      </c>
      <c r="J16" s="9">
        <f t="shared" si="3"/>
        <v>10</v>
      </c>
      <c r="K16" s="9">
        <f t="shared" si="3"/>
        <v>10</v>
      </c>
      <c r="L16" s="9">
        <f t="shared" si="3"/>
        <v>10</v>
      </c>
      <c r="M16" s="28">
        <f t="shared" si="3"/>
        <v>12</v>
      </c>
      <c r="N16" s="41"/>
      <c r="O16" s="41"/>
    </row>
    <row r="17" spans="2:15" ht="11.25">
      <c r="B17" s="76"/>
      <c r="C17" s="77" t="str">
        <f>+t_1</f>
        <v>1. Universities</v>
      </c>
      <c r="D17" s="252"/>
      <c r="E17" s="247">
        <f>SUM(E18:E20)</f>
        <v>0</v>
      </c>
      <c r="F17" s="209">
        <f aca="true" t="shared" si="4" ref="F17:M17">SUM(F18:F20)</f>
        <v>1</v>
      </c>
      <c r="G17" s="191">
        <f t="shared" si="4"/>
        <v>1</v>
      </c>
      <c r="H17" s="209">
        <f t="shared" si="4"/>
        <v>1</v>
      </c>
      <c r="I17" s="209">
        <f t="shared" si="4"/>
        <v>1</v>
      </c>
      <c r="J17" s="209">
        <f t="shared" si="4"/>
        <v>1</v>
      </c>
      <c r="K17" s="209">
        <f t="shared" si="4"/>
        <v>1</v>
      </c>
      <c r="L17" s="209">
        <f t="shared" si="4"/>
        <v>1</v>
      </c>
      <c r="M17" s="209">
        <f t="shared" si="4"/>
        <v>1</v>
      </c>
      <c r="N17" s="41"/>
      <c r="O17" s="41"/>
    </row>
    <row r="18" spans="2:15" ht="11.25">
      <c r="B18" s="76"/>
      <c r="C18" s="376" t="s">
        <v>161</v>
      </c>
      <c r="D18" s="252"/>
      <c r="E18" s="123"/>
      <c r="F18" s="124">
        <v>1</v>
      </c>
      <c r="G18" s="125">
        <v>1</v>
      </c>
      <c r="H18" s="377">
        <v>1</v>
      </c>
      <c r="I18" s="124">
        <v>1</v>
      </c>
      <c r="J18" s="124">
        <v>1</v>
      </c>
      <c r="K18" s="124">
        <v>1</v>
      </c>
      <c r="L18" s="124">
        <v>1</v>
      </c>
      <c r="M18" s="125">
        <v>1</v>
      </c>
      <c r="N18" s="41"/>
      <c r="O18" s="41"/>
    </row>
    <row r="19" spans="2:15" ht="11.25">
      <c r="B19" s="76"/>
      <c r="C19" s="384"/>
      <c r="D19" s="252"/>
      <c r="E19" s="126"/>
      <c r="F19" s="127"/>
      <c r="G19" s="128"/>
      <c r="H19" s="378"/>
      <c r="I19" s="127"/>
      <c r="J19" s="127"/>
      <c r="K19" s="127"/>
      <c r="L19" s="127"/>
      <c r="M19" s="128"/>
      <c r="N19" s="41"/>
      <c r="O19" s="41"/>
    </row>
    <row r="20" spans="2:15" ht="11.25">
      <c r="B20" s="76"/>
      <c r="C20" s="384"/>
      <c r="D20" s="252"/>
      <c r="E20" s="129"/>
      <c r="F20" s="130"/>
      <c r="G20" s="131"/>
      <c r="H20" s="380"/>
      <c r="I20" s="130"/>
      <c r="J20" s="130"/>
      <c r="K20" s="130"/>
      <c r="L20" s="130"/>
      <c r="M20" s="131"/>
      <c r="N20" s="41"/>
      <c r="O20" s="41"/>
    </row>
    <row r="21" spans="2:15" ht="11.25">
      <c r="B21" s="76"/>
      <c r="C21" s="77" t="str">
        <f>+t_2</f>
        <v>2. Non-university postsecondary</v>
      </c>
      <c r="D21" s="252"/>
      <c r="E21" s="200">
        <f aca="true" t="shared" si="5" ref="E21:M21">SUM(E22:E24)</f>
        <v>0</v>
      </c>
      <c r="F21" s="201">
        <f t="shared" si="5"/>
        <v>9</v>
      </c>
      <c r="G21" s="28">
        <f t="shared" si="5"/>
        <v>9</v>
      </c>
      <c r="H21" s="201">
        <f t="shared" si="5"/>
        <v>9</v>
      </c>
      <c r="I21" s="201">
        <f t="shared" si="5"/>
        <v>9</v>
      </c>
      <c r="J21" s="201">
        <f t="shared" si="5"/>
        <v>9</v>
      </c>
      <c r="K21" s="201">
        <f t="shared" si="5"/>
        <v>9</v>
      </c>
      <c r="L21" s="201">
        <f t="shared" si="5"/>
        <v>9</v>
      </c>
      <c r="M21" s="28">
        <f t="shared" si="5"/>
        <v>11</v>
      </c>
      <c r="N21" s="41"/>
      <c r="O21" s="41"/>
    </row>
    <row r="22" spans="2:15" ht="11.25">
      <c r="B22" s="76"/>
      <c r="C22" s="381" t="s">
        <v>167</v>
      </c>
      <c r="D22" s="252"/>
      <c r="E22" s="382"/>
      <c r="F22" s="198">
        <v>3</v>
      </c>
      <c r="G22" s="199">
        <v>3</v>
      </c>
      <c r="H22" s="197">
        <v>3</v>
      </c>
      <c r="I22" s="198">
        <v>3</v>
      </c>
      <c r="J22" s="198">
        <v>3</v>
      </c>
      <c r="K22" s="198">
        <v>3</v>
      </c>
      <c r="L22" s="198">
        <v>3</v>
      </c>
      <c r="M22" s="199">
        <v>4</v>
      </c>
      <c r="N22" s="41"/>
      <c r="O22" s="41"/>
    </row>
    <row r="23" spans="2:15" ht="11.25">
      <c r="B23" s="76"/>
      <c r="C23" s="381" t="s">
        <v>168</v>
      </c>
      <c r="D23" s="252"/>
      <c r="E23" s="383"/>
      <c r="F23" s="13">
        <v>4</v>
      </c>
      <c r="G23" s="27">
        <v>4</v>
      </c>
      <c r="H23" s="19">
        <v>4</v>
      </c>
      <c r="I23" s="13">
        <v>4</v>
      </c>
      <c r="J23" s="13">
        <v>4</v>
      </c>
      <c r="K23" s="13">
        <v>4</v>
      </c>
      <c r="L23" s="13">
        <v>4</v>
      </c>
      <c r="M23" s="27">
        <v>4</v>
      </c>
      <c r="N23" s="41"/>
      <c r="O23" s="41"/>
    </row>
    <row r="24" spans="2:15" ht="11.25">
      <c r="B24" s="76"/>
      <c r="C24" s="381" t="s">
        <v>169</v>
      </c>
      <c r="D24" s="252"/>
      <c r="E24" s="383"/>
      <c r="F24" s="13">
        <v>2</v>
      </c>
      <c r="G24" s="27">
        <v>2</v>
      </c>
      <c r="H24" s="19">
        <v>2</v>
      </c>
      <c r="I24" s="13">
        <v>2</v>
      </c>
      <c r="J24" s="13">
        <v>2</v>
      </c>
      <c r="K24" s="13">
        <v>2</v>
      </c>
      <c r="L24" s="13">
        <v>2</v>
      </c>
      <c r="M24" s="27">
        <v>3</v>
      </c>
      <c r="N24" s="41"/>
      <c r="O24" s="41"/>
    </row>
    <row r="25" spans="2:15" ht="11.25">
      <c r="B25" s="188" t="str">
        <f>+ca_3</f>
        <v>C.Total (private and public) </v>
      </c>
      <c r="C25" s="189"/>
      <c r="D25" s="278"/>
      <c r="E25" s="245">
        <f>+E26+E30</f>
        <v>0</v>
      </c>
      <c r="F25" s="190">
        <f aca="true" t="shared" si="6" ref="F25:M25">+F26+F30</f>
        <v>11</v>
      </c>
      <c r="G25" s="191">
        <f t="shared" si="6"/>
        <v>11</v>
      </c>
      <c r="H25" s="190">
        <f t="shared" si="6"/>
        <v>12</v>
      </c>
      <c r="I25" s="190">
        <f t="shared" si="6"/>
        <v>12</v>
      </c>
      <c r="J25" s="190">
        <f t="shared" si="6"/>
        <v>12</v>
      </c>
      <c r="K25" s="190">
        <f t="shared" si="6"/>
        <v>17</v>
      </c>
      <c r="L25" s="190">
        <f t="shared" si="6"/>
        <v>16</v>
      </c>
      <c r="M25" s="191">
        <f t="shared" si="6"/>
        <v>21</v>
      </c>
      <c r="N25" s="41"/>
      <c r="O25" s="41"/>
    </row>
    <row r="26" spans="2:15" ht="11.25">
      <c r="B26" s="192"/>
      <c r="C26" s="193" t="str">
        <f>+t_1</f>
        <v>1. Universities</v>
      </c>
      <c r="D26" s="279"/>
      <c r="E26" s="248">
        <f aca="true" t="shared" si="7" ref="E26:M26">+E8+E17</f>
        <v>0</v>
      </c>
      <c r="F26" s="195">
        <f t="shared" si="7"/>
        <v>2</v>
      </c>
      <c r="G26" s="196">
        <f t="shared" si="7"/>
        <v>2</v>
      </c>
      <c r="H26" s="195">
        <f t="shared" si="7"/>
        <v>2</v>
      </c>
      <c r="I26" s="195">
        <f t="shared" si="7"/>
        <v>2</v>
      </c>
      <c r="J26" s="195">
        <f t="shared" si="7"/>
        <v>3</v>
      </c>
      <c r="K26" s="195">
        <f t="shared" si="7"/>
        <v>8</v>
      </c>
      <c r="L26" s="195">
        <f t="shared" si="7"/>
        <v>7</v>
      </c>
      <c r="M26" s="196">
        <f t="shared" si="7"/>
        <v>9</v>
      </c>
      <c r="N26" s="41"/>
      <c r="O26" s="41"/>
    </row>
    <row r="27" spans="2:15" ht="11.25">
      <c r="B27" s="76"/>
      <c r="C27" s="77"/>
      <c r="D27" s="252"/>
      <c r="E27" s="249"/>
      <c r="F27" s="78"/>
      <c r="G27" s="117"/>
      <c r="H27" s="78"/>
      <c r="I27" s="78"/>
      <c r="J27" s="78"/>
      <c r="K27" s="78"/>
      <c r="L27" s="78"/>
      <c r="M27" s="78"/>
      <c r="N27" s="41"/>
      <c r="O27" s="41"/>
    </row>
    <row r="28" spans="2:15" ht="11.25">
      <c r="B28" s="76"/>
      <c r="C28" s="77"/>
      <c r="D28" s="252"/>
      <c r="E28" s="249"/>
      <c r="F28" s="78"/>
      <c r="G28" s="117"/>
      <c r="H28" s="78"/>
      <c r="I28" s="78"/>
      <c r="J28" s="78"/>
      <c r="K28" s="78"/>
      <c r="L28" s="78"/>
      <c r="M28" s="78"/>
      <c r="N28" s="41"/>
      <c r="O28" s="41"/>
    </row>
    <row r="29" spans="2:15" ht="10.5" customHeight="1">
      <c r="B29" s="76"/>
      <c r="C29" s="77"/>
      <c r="D29" s="252"/>
      <c r="E29" s="249"/>
      <c r="F29" s="78"/>
      <c r="G29" s="117"/>
      <c r="H29" s="78"/>
      <c r="I29" s="78"/>
      <c r="J29" s="78"/>
      <c r="K29" s="78"/>
      <c r="L29" s="78"/>
      <c r="M29" s="78"/>
      <c r="N29" s="41"/>
      <c r="O29" s="41"/>
    </row>
    <row r="30" spans="2:15" ht="11.25">
      <c r="B30" s="76"/>
      <c r="C30" s="77" t="str">
        <f>+t_2</f>
        <v>2. Non-university postsecondary</v>
      </c>
      <c r="D30" s="252"/>
      <c r="E30" s="250">
        <f aca="true" t="shared" si="8" ref="E30:M30">+E12+E21</f>
        <v>0</v>
      </c>
      <c r="F30" s="79">
        <f t="shared" si="8"/>
        <v>9</v>
      </c>
      <c r="G30" s="107">
        <f t="shared" si="8"/>
        <v>9</v>
      </c>
      <c r="H30" s="79">
        <f t="shared" si="8"/>
        <v>10</v>
      </c>
      <c r="I30" s="79">
        <f t="shared" si="8"/>
        <v>10</v>
      </c>
      <c r="J30" s="79">
        <f t="shared" si="8"/>
        <v>9</v>
      </c>
      <c r="K30" s="79">
        <f t="shared" si="8"/>
        <v>9</v>
      </c>
      <c r="L30" s="79">
        <f t="shared" si="8"/>
        <v>9</v>
      </c>
      <c r="M30" s="107">
        <f t="shared" si="8"/>
        <v>12</v>
      </c>
      <c r="N30" s="41"/>
      <c r="O30" s="41"/>
    </row>
    <row r="31" spans="2:15" ht="11.25">
      <c r="B31" s="76"/>
      <c r="C31" s="194"/>
      <c r="D31" s="252"/>
      <c r="E31" s="250"/>
      <c r="F31" s="98"/>
      <c r="G31" s="108"/>
      <c r="H31" s="98"/>
      <c r="I31" s="98"/>
      <c r="J31" s="98"/>
      <c r="K31" s="98"/>
      <c r="L31" s="98"/>
      <c r="M31" s="108"/>
      <c r="N31" s="41"/>
      <c r="O31" s="41"/>
    </row>
    <row r="32" spans="2:15" ht="11.25">
      <c r="B32" s="76"/>
      <c r="C32" s="194"/>
      <c r="D32" s="252"/>
      <c r="E32" s="250"/>
      <c r="F32" s="98"/>
      <c r="G32" s="108"/>
      <c r="H32" s="98"/>
      <c r="I32" s="98"/>
      <c r="J32" s="98"/>
      <c r="K32" s="98"/>
      <c r="L32" s="98"/>
      <c r="M32" s="108"/>
      <c r="N32" s="41"/>
      <c r="O32" s="41"/>
    </row>
    <row r="33" spans="2:15" ht="11.25">
      <c r="B33" s="67"/>
      <c r="C33" s="235"/>
      <c r="D33" s="276"/>
      <c r="E33" s="251"/>
      <c r="F33" s="82"/>
      <c r="G33" s="109"/>
      <c r="H33" s="236"/>
      <c r="I33" s="236"/>
      <c r="J33" s="236"/>
      <c r="K33" s="236"/>
      <c r="L33" s="236"/>
      <c r="M33" s="237"/>
      <c r="N33" s="41"/>
      <c r="O33" s="41"/>
    </row>
    <row r="36" spans="2:15" ht="12.75">
      <c r="B36" s="110" t="s">
        <v>139</v>
      </c>
      <c r="C36" s="174"/>
      <c r="D36" s="360"/>
      <c r="E36" s="112">
        <v>1980</v>
      </c>
      <c r="F36" s="112">
        <v>1985</v>
      </c>
      <c r="G36" s="112">
        <v>1990</v>
      </c>
      <c r="H36" s="112">
        <v>1995</v>
      </c>
      <c r="I36" s="112">
        <v>1996</v>
      </c>
      <c r="J36" s="112">
        <v>1997</v>
      </c>
      <c r="K36" s="112">
        <v>1998</v>
      </c>
      <c r="L36" s="112">
        <v>1999</v>
      </c>
      <c r="M36" s="113">
        <v>2000</v>
      </c>
      <c r="N36" s="43"/>
      <c r="O36" s="43"/>
    </row>
    <row r="37" spans="2:15" ht="33" customHeight="1">
      <c r="B37" s="169">
        <v>1</v>
      </c>
      <c r="C37" s="173" t="s">
        <v>93</v>
      </c>
      <c r="D37" s="218"/>
      <c r="E37" s="204" t="str">
        <f aca="true" t="shared" si="9" ref="E37:M37">+IF(E25=0,"-",E7/E25)</f>
        <v>-</v>
      </c>
      <c r="F37" s="204">
        <f t="shared" si="9"/>
        <v>0.09090909090909091</v>
      </c>
      <c r="G37" s="204">
        <f t="shared" si="9"/>
        <v>0.09090909090909091</v>
      </c>
      <c r="H37" s="204">
        <f t="shared" si="9"/>
        <v>0.16666666666666666</v>
      </c>
      <c r="I37" s="204">
        <f t="shared" si="9"/>
        <v>0.16666666666666666</v>
      </c>
      <c r="J37" s="204">
        <f t="shared" si="9"/>
        <v>0.16666666666666666</v>
      </c>
      <c r="K37" s="204">
        <f t="shared" si="9"/>
        <v>0.4117647058823529</v>
      </c>
      <c r="L37" s="204">
        <f t="shared" si="9"/>
        <v>0.375</v>
      </c>
      <c r="M37" s="205">
        <f t="shared" si="9"/>
        <v>0.42857142857142855</v>
      </c>
      <c r="N37" s="44"/>
      <c r="O37" s="44"/>
    </row>
    <row r="38" spans="2:15" ht="33" customHeight="1">
      <c r="B38" s="169">
        <v>2</v>
      </c>
      <c r="C38" s="170" t="s">
        <v>94</v>
      </c>
      <c r="D38" s="219"/>
      <c r="E38" s="22" t="str">
        <f>+IF(E7=0,"-",E8/E7)</f>
        <v>-</v>
      </c>
      <c r="F38" s="22">
        <f aca="true" t="shared" si="10" ref="F38:M38">+IF(F7=0,"-",F8/F7)</f>
        <v>1</v>
      </c>
      <c r="G38" s="22">
        <f t="shared" si="10"/>
        <v>1</v>
      </c>
      <c r="H38" s="22">
        <f t="shared" si="10"/>
        <v>0.5</v>
      </c>
      <c r="I38" s="22">
        <f t="shared" si="10"/>
        <v>0.5</v>
      </c>
      <c r="J38" s="22">
        <f t="shared" si="10"/>
        <v>1</v>
      </c>
      <c r="K38" s="22">
        <f t="shared" si="10"/>
        <v>1</v>
      </c>
      <c r="L38" s="22">
        <f t="shared" si="10"/>
        <v>1</v>
      </c>
      <c r="M38" s="29">
        <f t="shared" si="10"/>
        <v>0.8888888888888888</v>
      </c>
      <c r="N38" s="45"/>
      <c r="O38" s="45"/>
    </row>
    <row r="39" spans="2:15" ht="33" customHeight="1">
      <c r="B39" s="171">
        <v>3</v>
      </c>
      <c r="C39" s="172" t="s">
        <v>195</v>
      </c>
      <c r="D39" s="220"/>
      <c r="E39" s="206" t="str">
        <f aca="true" t="shared" si="11" ref="E39:M39">IF((E8+E17)=0,"-",+E8/(E8+E17))</f>
        <v>-</v>
      </c>
      <c r="F39" s="206">
        <f t="shared" si="11"/>
        <v>0.5</v>
      </c>
      <c r="G39" s="206">
        <f t="shared" si="11"/>
        <v>0.5</v>
      </c>
      <c r="H39" s="206">
        <f t="shared" si="11"/>
        <v>0.5</v>
      </c>
      <c r="I39" s="206">
        <f t="shared" si="11"/>
        <v>0.5</v>
      </c>
      <c r="J39" s="206">
        <f t="shared" si="11"/>
        <v>0.6666666666666666</v>
      </c>
      <c r="K39" s="206">
        <f t="shared" si="11"/>
        <v>0.875</v>
      </c>
      <c r="L39" s="206">
        <f t="shared" si="11"/>
        <v>0.8571428571428571</v>
      </c>
      <c r="M39" s="207">
        <f t="shared" si="11"/>
        <v>0.8888888888888888</v>
      </c>
      <c r="N39" s="44"/>
      <c r="O39" s="44"/>
    </row>
    <row r="40" spans="1:2" ht="12.75">
      <c r="A40" s="2"/>
      <c r="B40" s="11"/>
    </row>
    <row r="41" ht="12.75">
      <c r="B41" s="259" t="s">
        <v>95</v>
      </c>
    </row>
    <row r="43" spans="2:13" ht="10.5">
      <c r="B43" s="258" t="s">
        <v>96</v>
      </c>
      <c r="C43" s="90"/>
      <c r="D43" s="91"/>
      <c r="E43" s="91"/>
      <c r="F43" s="91"/>
      <c r="G43" s="91"/>
      <c r="H43" s="91"/>
      <c r="I43" s="91"/>
      <c r="J43" s="91"/>
      <c r="K43" s="91"/>
      <c r="L43" s="91"/>
      <c r="M43" s="92"/>
    </row>
    <row r="44" spans="2:13" ht="12" customHeight="1">
      <c r="B44" s="94" t="s">
        <v>97</v>
      </c>
      <c r="C44" s="95" t="s">
        <v>98</v>
      </c>
      <c r="D44" s="96"/>
      <c r="E44" s="96"/>
      <c r="F44" s="96"/>
      <c r="G44" s="96"/>
      <c r="H44" s="96"/>
      <c r="I44" s="96"/>
      <c r="J44" s="96"/>
      <c r="K44" s="96"/>
      <c r="L44" s="96"/>
      <c r="M44" s="97"/>
    </row>
    <row r="45" spans="2:15" s="253" customFormat="1" ht="27.75" customHeight="1">
      <c r="B45" s="254">
        <v>1</v>
      </c>
      <c r="C45" s="405" t="s">
        <v>197</v>
      </c>
      <c r="D45" s="406"/>
      <c r="E45" s="406"/>
      <c r="F45" s="406"/>
      <c r="G45" s="406"/>
      <c r="H45" s="406"/>
      <c r="I45" s="406"/>
      <c r="J45" s="406"/>
      <c r="K45" s="406"/>
      <c r="L45" s="406"/>
      <c r="M45" s="407"/>
      <c r="N45" s="255"/>
      <c r="O45" s="255"/>
    </row>
    <row r="46" spans="2:15" s="253" customFormat="1" ht="26.25" customHeight="1">
      <c r="B46" s="256">
        <v>2</v>
      </c>
      <c r="C46" s="402" t="s">
        <v>196</v>
      </c>
      <c r="D46" s="403"/>
      <c r="E46" s="403"/>
      <c r="F46" s="403"/>
      <c r="G46" s="403"/>
      <c r="H46" s="403"/>
      <c r="I46" s="403"/>
      <c r="J46" s="403"/>
      <c r="K46" s="403"/>
      <c r="L46" s="403"/>
      <c r="M46" s="404"/>
      <c r="N46" s="255"/>
      <c r="O46" s="255"/>
    </row>
    <row r="47" spans="2:15" s="253" customFormat="1" ht="21.75" customHeight="1">
      <c r="B47" s="256">
        <v>3</v>
      </c>
      <c r="C47" s="402" t="s">
        <v>198</v>
      </c>
      <c r="D47" s="403"/>
      <c r="E47" s="403"/>
      <c r="F47" s="403"/>
      <c r="G47" s="403"/>
      <c r="H47" s="403"/>
      <c r="I47" s="403"/>
      <c r="J47" s="403"/>
      <c r="K47" s="403"/>
      <c r="L47" s="403"/>
      <c r="M47" s="404"/>
      <c r="N47" s="255"/>
      <c r="O47" s="255"/>
    </row>
    <row r="48" spans="2:15" s="253" customFormat="1" ht="24.75" customHeight="1">
      <c r="B48" s="256"/>
      <c r="C48" s="402"/>
      <c r="D48" s="408"/>
      <c r="E48" s="408"/>
      <c r="F48" s="408"/>
      <c r="G48" s="408"/>
      <c r="H48" s="408"/>
      <c r="I48" s="408"/>
      <c r="J48" s="408"/>
      <c r="K48" s="408"/>
      <c r="L48" s="408"/>
      <c r="M48" s="409"/>
      <c r="N48" s="255"/>
      <c r="O48" s="255"/>
    </row>
    <row r="49" spans="2:15" s="253" customFormat="1" ht="18" customHeight="1">
      <c r="B49" s="256"/>
      <c r="C49" s="402"/>
      <c r="D49" s="403"/>
      <c r="E49" s="403"/>
      <c r="F49" s="403"/>
      <c r="G49" s="403"/>
      <c r="H49" s="403"/>
      <c r="I49" s="403"/>
      <c r="J49" s="403"/>
      <c r="K49" s="403"/>
      <c r="L49" s="403"/>
      <c r="M49" s="404"/>
      <c r="N49" s="255"/>
      <c r="O49" s="255"/>
    </row>
    <row r="50" spans="2:15" s="253" customFormat="1" ht="18" customHeight="1">
      <c r="B50" s="257"/>
      <c r="N50" s="255"/>
      <c r="O50" s="255"/>
    </row>
    <row r="51" spans="2:15" s="253" customFormat="1" ht="18" customHeight="1">
      <c r="B51" s="363"/>
      <c r="N51" s="255"/>
      <c r="O51" s="255"/>
    </row>
  </sheetData>
  <mergeCells count="5">
    <mergeCell ref="C49:M49"/>
    <mergeCell ref="C45:M45"/>
    <mergeCell ref="C48:M48"/>
    <mergeCell ref="C46:M46"/>
    <mergeCell ref="C47:M47"/>
  </mergeCells>
  <hyperlinks>
    <hyperlink ref="B41" location="'List of private institutions'!A1" display="List of private institutions, as of 2000"/>
  </hyperlinks>
  <printOptions/>
  <pageMargins left="0.75" right="0.75" top="1" bottom="1" header="0" footer="0"/>
  <pageSetup horizontalDpi="600" verticalDpi="600" orientation="portrait" paperSize="5" scale="70" r:id="rId2"/>
  <drawing r:id="rId1"/>
</worksheet>
</file>

<file path=xl/worksheets/sheet3.xml><?xml version="1.0" encoding="utf-8"?>
<worksheet xmlns="http://schemas.openxmlformats.org/spreadsheetml/2006/main" xmlns:r="http://schemas.openxmlformats.org/officeDocument/2006/relationships">
  <sheetPr codeName="Hoja4"/>
  <dimension ref="A3:M351"/>
  <sheetViews>
    <sheetView showGridLines="0" tabSelected="1" workbookViewId="0" topLeftCell="A18">
      <selection activeCell="B3" sqref="B3"/>
    </sheetView>
  </sheetViews>
  <sheetFormatPr defaultColWidth="9.140625" defaultRowHeight="12.75"/>
  <cols>
    <col min="1" max="1" width="1.8515625" style="2" customWidth="1"/>
    <col min="2" max="2" width="6.421875" style="2" customWidth="1"/>
    <col min="3" max="3" width="29.7109375" style="2" customWidth="1"/>
    <col min="4" max="4" width="6.00390625" style="227" customWidth="1"/>
    <col min="5" max="8" width="8.7109375" style="2" customWidth="1"/>
    <col min="9" max="12" width="8.7109375" style="0" customWidth="1"/>
    <col min="13" max="13" width="8.57421875" style="0" customWidth="1"/>
    <col min="14" max="14" width="3.28125" style="0" customWidth="1"/>
    <col min="15" max="16384" width="11.421875" style="0" customWidth="1"/>
  </cols>
  <sheetData>
    <row r="3" spans="2:13" ht="15">
      <c r="B3" s="69" t="str">
        <f>+Index!B9</f>
        <v>II.1. Enrollments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1:13" s="152" customFormat="1" ht="12.75">
      <c r="A6" s="3"/>
      <c r="B6" s="38" t="str">
        <f>+ca_1</f>
        <v>A. Private Institutions</v>
      </c>
      <c r="C6" s="32"/>
      <c r="D6" s="280"/>
      <c r="E6" s="287">
        <f>+E7+E11</f>
        <v>0</v>
      </c>
      <c r="F6" s="287">
        <f aca="true" t="shared" si="0" ref="F6:M6">+F7+F11</f>
        <v>0</v>
      </c>
      <c r="G6" s="287">
        <f t="shared" si="0"/>
        <v>0</v>
      </c>
      <c r="H6" s="287">
        <f t="shared" si="0"/>
        <v>4500</v>
      </c>
      <c r="I6" s="287">
        <f t="shared" si="0"/>
        <v>4484</v>
      </c>
      <c r="J6" s="287">
        <f t="shared" si="0"/>
        <v>5586</v>
      </c>
      <c r="K6" s="287">
        <f t="shared" si="0"/>
        <v>7784</v>
      </c>
      <c r="L6" s="287">
        <f t="shared" si="0"/>
        <v>7634</v>
      </c>
      <c r="M6" s="288">
        <f t="shared" si="0"/>
        <v>9103</v>
      </c>
    </row>
    <row r="7" spans="2:13" ht="12.75">
      <c r="B7" s="76"/>
      <c r="C7" s="77" t="str">
        <f>+t_1</f>
        <v>1. Universities</v>
      </c>
      <c r="D7" s="281"/>
      <c r="E7" s="179">
        <f>SUM(E8:E10)</f>
        <v>0</v>
      </c>
      <c r="F7" s="240">
        <f aca="true" t="shared" si="1" ref="F7:M7">SUM(F8:F10)</f>
        <v>0</v>
      </c>
      <c r="G7" s="240">
        <f t="shared" si="1"/>
        <v>0</v>
      </c>
      <c r="H7" s="240">
        <f t="shared" si="1"/>
        <v>2147</v>
      </c>
      <c r="I7" s="240">
        <f t="shared" si="1"/>
        <v>1977</v>
      </c>
      <c r="J7" s="240">
        <f t="shared" si="1"/>
        <v>5586</v>
      </c>
      <c r="K7" s="240">
        <f t="shared" si="1"/>
        <v>7784</v>
      </c>
      <c r="L7" s="240">
        <f t="shared" si="1"/>
        <v>7634</v>
      </c>
      <c r="M7" s="240">
        <f t="shared" si="1"/>
        <v>9009</v>
      </c>
    </row>
    <row r="8" spans="2:13" ht="15">
      <c r="B8" s="76"/>
      <c r="C8" s="385" t="str">
        <f>+'I. Institutions'!C9</f>
        <v>Universities</v>
      </c>
      <c r="D8" s="362"/>
      <c r="E8" s="386"/>
      <c r="F8" s="387"/>
      <c r="G8" s="387"/>
      <c r="H8" s="387">
        <v>2147</v>
      </c>
      <c r="I8" s="387">
        <v>1977</v>
      </c>
      <c r="J8" s="387">
        <v>5586</v>
      </c>
      <c r="K8" s="387">
        <v>7388</v>
      </c>
      <c r="L8" s="387">
        <v>7275</v>
      </c>
      <c r="M8" s="388">
        <v>8547</v>
      </c>
    </row>
    <row r="9" spans="2:13" ht="15">
      <c r="B9" s="76"/>
      <c r="C9" s="385" t="str">
        <f>+'I. Institutions'!C10</f>
        <v>University Level Institutes</v>
      </c>
      <c r="D9" s="362"/>
      <c r="E9" s="389"/>
      <c r="F9" s="390"/>
      <c r="G9" s="390"/>
      <c r="H9" s="390">
        <v>0</v>
      </c>
      <c r="I9" s="390">
        <v>0</v>
      </c>
      <c r="J9" s="390">
        <v>0</v>
      </c>
      <c r="K9" s="390">
        <v>396</v>
      </c>
      <c r="L9" s="390">
        <v>359</v>
      </c>
      <c r="M9" s="391">
        <v>462</v>
      </c>
    </row>
    <row r="10" spans="2:13" ht="15">
      <c r="B10" s="76"/>
      <c r="C10" s="385"/>
      <c r="D10" s="362"/>
      <c r="E10" s="392"/>
      <c r="F10" s="393"/>
      <c r="G10" s="393"/>
      <c r="H10" s="393"/>
      <c r="I10" s="393"/>
      <c r="J10" s="393"/>
      <c r="K10" s="393"/>
      <c r="L10" s="393"/>
      <c r="M10" s="394"/>
    </row>
    <row r="11" spans="2:13" ht="15">
      <c r="B11" s="76"/>
      <c r="C11" s="77" t="str">
        <f>+t_2</f>
        <v>2. Non-university postsecondary</v>
      </c>
      <c r="D11" s="362"/>
      <c r="E11" s="179">
        <f aca="true" t="shared" si="2" ref="E11:M11">SUM(E12:E14)</f>
        <v>0</v>
      </c>
      <c r="F11" s="180">
        <f t="shared" si="2"/>
        <v>0</v>
      </c>
      <c r="G11" s="180">
        <f t="shared" si="2"/>
        <v>0</v>
      </c>
      <c r="H11" s="180">
        <f t="shared" si="2"/>
        <v>2353</v>
      </c>
      <c r="I11" s="180">
        <f t="shared" si="2"/>
        <v>2507</v>
      </c>
      <c r="J11" s="180">
        <f t="shared" si="2"/>
        <v>0</v>
      </c>
      <c r="K11" s="180">
        <f t="shared" si="2"/>
        <v>0</v>
      </c>
      <c r="L11" s="180">
        <f t="shared" si="2"/>
        <v>0</v>
      </c>
      <c r="M11" s="147">
        <f t="shared" si="2"/>
        <v>94</v>
      </c>
    </row>
    <row r="12" spans="2:13" ht="15">
      <c r="B12" s="76"/>
      <c r="C12" s="385" t="str">
        <f>+'I. Institutions'!C13</f>
        <v>Tertiary Institutes</v>
      </c>
      <c r="D12" s="362"/>
      <c r="E12" s="395"/>
      <c r="F12" s="182"/>
      <c r="G12" s="182"/>
      <c r="H12" s="182">
        <v>2353</v>
      </c>
      <c r="I12" s="182">
        <v>2507</v>
      </c>
      <c r="J12" s="182">
        <v>0</v>
      </c>
      <c r="K12" s="182">
        <v>0</v>
      </c>
      <c r="L12" s="182">
        <v>0</v>
      </c>
      <c r="M12" s="396">
        <v>94</v>
      </c>
    </row>
    <row r="13" spans="2:13" ht="15">
      <c r="B13" s="76"/>
      <c r="C13" s="385"/>
      <c r="D13" s="362"/>
      <c r="E13" s="397"/>
      <c r="F13" s="138"/>
      <c r="G13" s="138"/>
      <c r="H13" s="138"/>
      <c r="I13" s="138"/>
      <c r="J13" s="138"/>
      <c r="K13" s="138"/>
      <c r="L13" s="138"/>
      <c r="M13" s="139"/>
    </row>
    <row r="14" spans="1:13" s="152" customFormat="1" ht="12.75">
      <c r="A14" s="3"/>
      <c r="B14" s="76"/>
      <c r="C14" s="385"/>
      <c r="D14" s="281"/>
      <c r="E14" s="136"/>
      <c r="F14" s="138"/>
      <c r="G14" s="138"/>
      <c r="H14" s="138"/>
      <c r="I14" s="138"/>
      <c r="J14" s="138"/>
      <c r="K14" s="138"/>
      <c r="L14" s="138"/>
      <c r="M14" s="139"/>
    </row>
    <row r="15" spans="2:13" ht="12.75">
      <c r="B15" s="39" t="str">
        <f>+ca_2</f>
        <v>B. Public Institutions</v>
      </c>
      <c r="C15" s="33"/>
      <c r="D15" s="282"/>
      <c r="E15" s="289">
        <f>+E16+E20</f>
        <v>0</v>
      </c>
      <c r="F15" s="289">
        <f aca="true" t="shared" si="3" ref="F15:M15">+F16+F20</f>
        <v>0</v>
      </c>
      <c r="G15" s="289">
        <f t="shared" si="3"/>
        <v>0</v>
      </c>
      <c r="H15" s="289">
        <f t="shared" si="3"/>
        <v>70422</v>
      </c>
      <c r="I15" s="289">
        <f t="shared" si="3"/>
        <v>73906</v>
      </c>
      <c r="J15" s="289">
        <f t="shared" si="3"/>
        <v>74472</v>
      </c>
      <c r="K15" s="289">
        <f t="shared" si="3"/>
        <v>67931</v>
      </c>
      <c r="L15" s="289">
        <f t="shared" si="3"/>
        <v>79704</v>
      </c>
      <c r="M15" s="147">
        <f t="shared" si="3"/>
        <v>81541</v>
      </c>
    </row>
    <row r="16" spans="2:13" ht="12.75">
      <c r="B16" s="76"/>
      <c r="C16" s="77" t="str">
        <f>+t_1</f>
        <v>1. Universities</v>
      </c>
      <c r="D16" s="281"/>
      <c r="E16" s="179">
        <f>SUM(E17:E19)</f>
        <v>0</v>
      </c>
      <c r="F16" s="240">
        <f aca="true" t="shared" si="4" ref="F16:M16">SUM(F17:F19)</f>
        <v>0</v>
      </c>
      <c r="G16" s="240">
        <f t="shared" si="4"/>
        <v>0</v>
      </c>
      <c r="H16" s="240">
        <f t="shared" si="4"/>
        <v>62026</v>
      </c>
      <c r="I16" s="240">
        <f t="shared" si="4"/>
        <v>62026</v>
      </c>
      <c r="J16" s="240">
        <f t="shared" si="4"/>
        <v>62026</v>
      </c>
      <c r="K16" s="240">
        <f t="shared" si="4"/>
        <v>55532</v>
      </c>
      <c r="L16" s="240">
        <f t="shared" si="4"/>
        <v>66502</v>
      </c>
      <c r="M16" s="240">
        <f t="shared" si="4"/>
        <v>66502</v>
      </c>
    </row>
    <row r="17" spans="2:13" ht="12.75">
      <c r="B17" s="76"/>
      <c r="C17" s="385" t="str">
        <f>'I. Institutions'!C18</f>
        <v>University</v>
      </c>
      <c r="D17" s="281"/>
      <c r="E17" s="386"/>
      <c r="F17" s="387"/>
      <c r="G17" s="387"/>
      <c r="H17" s="387">
        <v>62026</v>
      </c>
      <c r="I17" s="387">
        <v>62026</v>
      </c>
      <c r="J17" s="387">
        <v>62026</v>
      </c>
      <c r="K17" s="387">
        <v>55532</v>
      </c>
      <c r="L17" s="387">
        <v>66502</v>
      </c>
      <c r="M17" s="388">
        <v>66502</v>
      </c>
    </row>
    <row r="18" spans="2:13" ht="12.75">
      <c r="B18" s="76"/>
      <c r="C18" s="385"/>
      <c r="D18" s="281"/>
      <c r="E18" s="398"/>
      <c r="F18" s="390"/>
      <c r="G18" s="390"/>
      <c r="H18" s="390"/>
      <c r="I18" s="390"/>
      <c r="J18" s="390"/>
      <c r="K18" s="390"/>
      <c r="L18" s="390"/>
      <c r="M18" s="391"/>
    </row>
    <row r="19" spans="2:13" ht="12.75">
      <c r="B19" s="76"/>
      <c r="C19" s="385"/>
      <c r="D19" s="281"/>
      <c r="E19" s="392"/>
      <c r="F19" s="393"/>
      <c r="G19" s="393"/>
      <c r="H19" s="393"/>
      <c r="I19" s="393"/>
      <c r="J19" s="393"/>
      <c r="K19" s="393"/>
      <c r="L19" s="393"/>
      <c r="M19" s="394"/>
    </row>
    <row r="20" spans="2:13" ht="12.75">
      <c r="B20" s="76"/>
      <c r="C20" s="77" t="str">
        <f>+t_2</f>
        <v>2. Non-university postsecondary</v>
      </c>
      <c r="D20" s="281"/>
      <c r="E20" s="179">
        <f aca="true" t="shared" si="5" ref="E20:M20">SUM(E21:E23)</f>
        <v>0</v>
      </c>
      <c r="F20" s="180">
        <f t="shared" si="5"/>
        <v>0</v>
      </c>
      <c r="G20" s="180">
        <f t="shared" si="5"/>
        <v>0</v>
      </c>
      <c r="H20" s="180">
        <f t="shared" si="5"/>
        <v>8396</v>
      </c>
      <c r="I20" s="180">
        <f t="shared" si="5"/>
        <v>11880</v>
      </c>
      <c r="J20" s="180">
        <f t="shared" si="5"/>
        <v>12446</v>
      </c>
      <c r="K20" s="180">
        <f t="shared" si="5"/>
        <v>12399</v>
      </c>
      <c r="L20" s="180">
        <f t="shared" si="5"/>
        <v>13202</v>
      </c>
      <c r="M20" s="147">
        <f t="shared" si="5"/>
        <v>15039</v>
      </c>
    </row>
    <row r="21" spans="2:13" ht="12.75">
      <c r="B21" s="76"/>
      <c r="C21" s="385" t="str">
        <f>+'I. Institutions'!C22</f>
        <v>Teacher Training</v>
      </c>
      <c r="D21" s="281"/>
      <c r="E21" s="395"/>
      <c r="F21" s="182"/>
      <c r="G21" s="182"/>
      <c r="H21" s="182">
        <v>7306</v>
      </c>
      <c r="I21" s="182">
        <v>10492</v>
      </c>
      <c r="J21" s="182">
        <v>11238</v>
      </c>
      <c r="K21" s="182">
        <v>11193</v>
      </c>
      <c r="L21" s="182">
        <v>11973</v>
      </c>
      <c r="M21" s="396">
        <v>13352</v>
      </c>
    </row>
    <row r="22" spans="1:13" s="152" customFormat="1" ht="12.75">
      <c r="A22" s="3"/>
      <c r="B22" s="76"/>
      <c r="C22" s="385" t="str">
        <f>+'I. Institutions'!C23</f>
        <v>Military</v>
      </c>
      <c r="D22" s="281"/>
      <c r="E22" s="397"/>
      <c r="F22" s="138"/>
      <c r="G22" s="138"/>
      <c r="H22" s="138">
        <v>587</v>
      </c>
      <c r="I22" s="138">
        <v>598</v>
      </c>
      <c r="J22" s="138">
        <v>545</v>
      </c>
      <c r="K22" s="138">
        <v>600</v>
      </c>
      <c r="L22" s="138">
        <v>627</v>
      </c>
      <c r="M22" s="139">
        <v>651</v>
      </c>
    </row>
    <row r="23" spans="2:13" ht="12.75">
      <c r="B23" s="76"/>
      <c r="C23" s="385" t="str">
        <f>+'I. Institutions'!C24</f>
        <v>Others</v>
      </c>
      <c r="D23" s="281"/>
      <c r="E23" s="136"/>
      <c r="F23" s="138"/>
      <c r="G23" s="138"/>
      <c r="H23" s="138">
        <v>503</v>
      </c>
      <c r="I23" s="138">
        <v>790</v>
      </c>
      <c r="J23" s="138">
        <v>663</v>
      </c>
      <c r="K23" s="138">
        <v>606</v>
      </c>
      <c r="L23" s="138">
        <v>602</v>
      </c>
      <c r="M23" s="139">
        <v>1036</v>
      </c>
    </row>
    <row r="24" spans="2:13" ht="12.75">
      <c r="B24" s="188" t="str">
        <f>+ca_3</f>
        <v>C.Total (private and public) </v>
      </c>
      <c r="C24" s="189"/>
      <c r="D24" s="283"/>
      <c r="E24" s="290">
        <f>+E25+E29</f>
        <v>0</v>
      </c>
      <c r="F24" s="290">
        <f aca="true" t="shared" si="6" ref="F24:M24">+F25+F29</f>
        <v>0</v>
      </c>
      <c r="G24" s="290">
        <f t="shared" si="6"/>
        <v>0</v>
      </c>
      <c r="H24" s="290">
        <f t="shared" si="6"/>
        <v>74922</v>
      </c>
      <c r="I24" s="290">
        <f t="shared" si="6"/>
        <v>78390</v>
      </c>
      <c r="J24" s="290">
        <f t="shared" si="6"/>
        <v>80058</v>
      </c>
      <c r="K24" s="290">
        <f t="shared" si="6"/>
        <v>75715</v>
      </c>
      <c r="L24" s="290">
        <f t="shared" si="6"/>
        <v>87338</v>
      </c>
      <c r="M24" s="291">
        <f t="shared" si="6"/>
        <v>90644</v>
      </c>
    </row>
    <row r="25" spans="2:13" ht="12.75">
      <c r="B25" s="192"/>
      <c r="C25" s="193" t="str">
        <f>+t_1</f>
        <v>1. Universities</v>
      </c>
      <c r="D25" s="284"/>
      <c r="E25" s="292">
        <f aca="true" t="shared" si="7" ref="E25:M25">+E7+E16</f>
        <v>0</v>
      </c>
      <c r="F25" s="292">
        <f t="shared" si="7"/>
        <v>0</v>
      </c>
      <c r="G25" s="292">
        <f t="shared" si="7"/>
        <v>0</v>
      </c>
      <c r="H25" s="292">
        <f t="shared" si="7"/>
        <v>64173</v>
      </c>
      <c r="I25" s="292">
        <f t="shared" si="7"/>
        <v>64003</v>
      </c>
      <c r="J25" s="292">
        <f t="shared" si="7"/>
        <v>67612</v>
      </c>
      <c r="K25" s="292">
        <f t="shared" si="7"/>
        <v>63316</v>
      </c>
      <c r="L25" s="292">
        <f t="shared" si="7"/>
        <v>74136</v>
      </c>
      <c r="M25" s="293">
        <f t="shared" si="7"/>
        <v>75511</v>
      </c>
    </row>
    <row r="26" spans="2:13" ht="12.75">
      <c r="B26" s="76"/>
      <c r="C26" s="77"/>
      <c r="D26" s="285"/>
      <c r="E26" s="294"/>
      <c r="F26" s="294"/>
      <c r="G26" s="294"/>
      <c r="H26" s="294"/>
      <c r="I26" s="294"/>
      <c r="J26" s="294"/>
      <c r="K26" s="294"/>
      <c r="L26" s="294"/>
      <c r="M26" s="294"/>
    </row>
    <row r="27" spans="2:13" ht="12.75">
      <c r="B27" s="76"/>
      <c r="C27" s="77"/>
      <c r="D27" s="285"/>
      <c r="E27" s="294"/>
      <c r="F27" s="294"/>
      <c r="G27" s="294"/>
      <c r="H27" s="294"/>
      <c r="I27" s="294"/>
      <c r="J27" s="294"/>
      <c r="K27" s="294"/>
      <c r="L27" s="294"/>
      <c r="M27" s="294"/>
    </row>
    <row r="28" spans="2:13" ht="12.75">
      <c r="B28" s="76"/>
      <c r="C28" s="77"/>
      <c r="D28" s="285"/>
      <c r="E28" s="294"/>
      <c r="F28" s="294"/>
      <c r="G28" s="294"/>
      <c r="H28" s="294"/>
      <c r="I28" s="294"/>
      <c r="J28" s="294"/>
      <c r="K28" s="294"/>
      <c r="L28" s="294"/>
      <c r="M28" s="294"/>
    </row>
    <row r="29" spans="2:13" ht="12.75">
      <c r="B29" s="76"/>
      <c r="C29" s="77" t="str">
        <f>+t_2</f>
        <v>2. Non-university postsecondary</v>
      </c>
      <c r="D29" s="285"/>
      <c r="E29" s="295">
        <f aca="true" t="shared" si="8" ref="E29:M29">+E11+E20</f>
        <v>0</v>
      </c>
      <c r="F29" s="295">
        <f t="shared" si="8"/>
        <v>0</v>
      </c>
      <c r="G29" s="295">
        <f t="shared" si="8"/>
        <v>0</v>
      </c>
      <c r="H29" s="295">
        <f t="shared" si="8"/>
        <v>10749</v>
      </c>
      <c r="I29" s="295">
        <f t="shared" si="8"/>
        <v>14387</v>
      </c>
      <c r="J29" s="295">
        <f t="shared" si="8"/>
        <v>12446</v>
      </c>
      <c r="K29" s="295">
        <f t="shared" si="8"/>
        <v>12399</v>
      </c>
      <c r="L29" s="295">
        <f t="shared" si="8"/>
        <v>13202</v>
      </c>
      <c r="M29" s="296">
        <f t="shared" si="8"/>
        <v>15133</v>
      </c>
    </row>
    <row r="30" spans="2:13" ht="12.75">
      <c r="B30" s="76"/>
      <c r="C30" s="194"/>
      <c r="D30" s="285"/>
      <c r="E30" s="295"/>
      <c r="F30" s="297"/>
      <c r="G30" s="297"/>
      <c r="H30" s="297"/>
      <c r="I30" s="297"/>
      <c r="J30" s="297"/>
      <c r="K30" s="297"/>
      <c r="L30" s="297"/>
      <c r="M30" s="298"/>
    </row>
    <row r="31" spans="2:13" ht="12.75">
      <c r="B31" s="76"/>
      <c r="C31" s="194"/>
      <c r="D31" s="285"/>
      <c r="E31" s="295"/>
      <c r="F31" s="297"/>
      <c r="G31" s="297"/>
      <c r="H31" s="297"/>
      <c r="I31" s="297"/>
      <c r="J31" s="297"/>
      <c r="K31" s="297"/>
      <c r="L31" s="297"/>
      <c r="M31" s="298"/>
    </row>
    <row r="32" spans="2:13" ht="12.75">
      <c r="B32" s="67"/>
      <c r="C32" s="235"/>
      <c r="D32" s="286"/>
      <c r="E32" s="299"/>
      <c r="F32" s="299"/>
      <c r="G32" s="299"/>
      <c r="H32" s="299"/>
      <c r="I32" s="299"/>
      <c r="J32" s="299"/>
      <c r="K32" s="299"/>
      <c r="L32" s="299"/>
      <c r="M32" s="300"/>
    </row>
    <row r="33" spans="2:13" ht="12.75">
      <c r="B33" s="6"/>
      <c r="C33" s="6"/>
      <c r="D33" s="7"/>
      <c r="E33" s="7"/>
      <c r="F33" s="7"/>
      <c r="G33" s="7"/>
      <c r="H33" s="7"/>
      <c r="I33" s="7"/>
      <c r="J33" s="7"/>
      <c r="K33" s="7"/>
      <c r="L33" s="7"/>
      <c r="M33" s="7"/>
    </row>
    <row r="34" spans="2:13" ht="12.75">
      <c r="B34" s="6"/>
      <c r="C34" s="6"/>
      <c r="D34" s="7"/>
      <c r="E34" s="7"/>
      <c r="F34" s="7"/>
      <c r="G34" s="7"/>
      <c r="H34" s="7"/>
      <c r="I34" s="7"/>
      <c r="J34" s="7"/>
      <c r="K34" s="7"/>
      <c r="L34" s="7"/>
      <c r="M34" s="7"/>
    </row>
    <row r="35" spans="2:13" ht="12.75">
      <c r="B35" s="6"/>
      <c r="C35" s="6"/>
      <c r="D35" s="7"/>
      <c r="E35" s="7"/>
      <c r="F35" s="7"/>
      <c r="G35" s="7"/>
      <c r="H35" s="7"/>
      <c r="I35" s="7"/>
      <c r="J35" s="7"/>
      <c r="K35" s="7"/>
      <c r="L35" s="7"/>
      <c r="M35" s="7"/>
    </row>
    <row r="36" spans="1:13" ht="12.75">
      <c r="A36"/>
      <c r="B36" s="110" t="s">
        <v>139</v>
      </c>
      <c r="C36" s="64"/>
      <c r="D36" s="221"/>
      <c r="E36" s="65">
        <v>1980</v>
      </c>
      <c r="F36" s="65">
        <v>1985</v>
      </c>
      <c r="G36" s="65">
        <v>1990</v>
      </c>
      <c r="H36" s="65">
        <v>1995</v>
      </c>
      <c r="I36" s="65">
        <v>1996</v>
      </c>
      <c r="J36" s="65">
        <v>1997</v>
      </c>
      <c r="K36" s="65">
        <v>1998</v>
      </c>
      <c r="L36" s="65">
        <v>1999</v>
      </c>
      <c r="M36" s="66">
        <v>2000</v>
      </c>
    </row>
    <row r="37" spans="1:13" ht="29.25" customHeight="1">
      <c r="A37"/>
      <c r="B37" s="161">
        <v>1</v>
      </c>
      <c r="C37" s="162" t="s">
        <v>103</v>
      </c>
      <c r="D37" s="89"/>
      <c r="E37" s="309" t="str">
        <f>+IF(E24=0,"-",E6/E24)</f>
        <v>-</v>
      </c>
      <c r="F37" s="309" t="str">
        <f aca="true" t="shared" si="9" ref="F37:M37">+IF(F24=0,"-",F6/F24)</f>
        <v>-</v>
      </c>
      <c r="G37" s="309" t="str">
        <f t="shared" si="9"/>
        <v>-</v>
      </c>
      <c r="H37" s="309">
        <f t="shared" si="9"/>
        <v>0.06006246496356211</v>
      </c>
      <c r="I37" s="309">
        <f t="shared" si="9"/>
        <v>0.05720117361908407</v>
      </c>
      <c r="J37" s="309">
        <f t="shared" si="9"/>
        <v>0.06977441355017612</v>
      </c>
      <c r="K37" s="309">
        <f t="shared" si="9"/>
        <v>0.1028065772964406</v>
      </c>
      <c r="L37" s="309">
        <f t="shared" si="9"/>
        <v>0.08740754310838351</v>
      </c>
      <c r="M37" s="310">
        <f t="shared" si="9"/>
        <v>0.10042584175455628</v>
      </c>
    </row>
    <row r="38" spans="1:13" ht="36" customHeight="1">
      <c r="A38"/>
      <c r="B38" s="163">
        <v>2</v>
      </c>
      <c r="C38" s="164" t="s">
        <v>104</v>
      </c>
      <c r="D38" s="86"/>
      <c r="E38" s="54" t="str">
        <f>+IF(E6=0,"-",E7/E6)</f>
        <v>-</v>
      </c>
      <c r="F38" s="54" t="str">
        <f aca="true" t="shared" si="10" ref="F38:M38">+IF(F6=0,"-",F7/F6)</f>
        <v>-</v>
      </c>
      <c r="G38" s="54" t="str">
        <f t="shared" si="10"/>
        <v>-</v>
      </c>
      <c r="H38" s="54">
        <f t="shared" si="10"/>
        <v>0.4771111111111111</v>
      </c>
      <c r="I38" s="54">
        <f t="shared" si="10"/>
        <v>0.4409009812667261</v>
      </c>
      <c r="J38" s="54">
        <f t="shared" si="10"/>
        <v>1</v>
      </c>
      <c r="K38" s="54">
        <f t="shared" si="10"/>
        <v>1</v>
      </c>
      <c r="L38" s="54">
        <f t="shared" si="10"/>
        <v>1</v>
      </c>
      <c r="M38" s="55">
        <f t="shared" si="10"/>
        <v>0.9896737339338679</v>
      </c>
    </row>
    <row r="39" spans="1:13" ht="33" customHeight="1">
      <c r="A39"/>
      <c r="B39" s="165">
        <v>3</v>
      </c>
      <c r="C39" s="166" t="s">
        <v>105</v>
      </c>
      <c r="D39" s="105"/>
      <c r="E39" s="311" t="str">
        <f>IF((E25)=0,"-",+E7/(E25))</f>
        <v>-</v>
      </c>
      <c r="F39" s="311" t="str">
        <f aca="true" t="shared" si="11" ref="F39:M39">IF((F25)=0,"-",+F7/(F25))</f>
        <v>-</v>
      </c>
      <c r="G39" s="311" t="str">
        <f t="shared" si="11"/>
        <v>-</v>
      </c>
      <c r="H39" s="311">
        <f t="shared" si="11"/>
        <v>0.03345643806585324</v>
      </c>
      <c r="I39" s="311">
        <f t="shared" si="11"/>
        <v>0.03088917706982485</v>
      </c>
      <c r="J39" s="311">
        <f t="shared" si="11"/>
        <v>0.08261847009406614</v>
      </c>
      <c r="K39" s="311">
        <f t="shared" si="11"/>
        <v>0.12293890959631057</v>
      </c>
      <c r="L39" s="311">
        <f t="shared" si="11"/>
        <v>0.10297291464335816</v>
      </c>
      <c r="M39" s="312">
        <f t="shared" si="11"/>
        <v>0.11930712081683463</v>
      </c>
    </row>
    <row r="40" spans="1:13" ht="22.5" customHeight="1">
      <c r="A40"/>
      <c r="B40" s="48"/>
      <c r="C40" s="14"/>
      <c r="D40" s="222"/>
      <c r="E40" s="14"/>
      <c r="F40" s="14"/>
      <c r="G40" s="14"/>
      <c r="H40" s="14"/>
      <c r="I40" s="14"/>
      <c r="J40" s="14"/>
      <c r="K40" s="14"/>
      <c r="L40" s="14"/>
      <c r="M40" s="14"/>
    </row>
    <row r="41" spans="1:13" ht="11.25" customHeight="1">
      <c r="A41"/>
      <c r="B41" s="93" t="s">
        <v>96</v>
      </c>
      <c r="C41" s="90"/>
      <c r="D41" s="91"/>
      <c r="E41" s="91"/>
      <c r="F41" s="91"/>
      <c r="G41" s="91"/>
      <c r="H41" s="91"/>
      <c r="I41" s="91"/>
      <c r="J41" s="91"/>
      <c r="K41" s="91"/>
      <c r="L41" s="91"/>
      <c r="M41" s="92"/>
    </row>
    <row r="42" spans="1:13" ht="11.25" customHeight="1">
      <c r="A42"/>
      <c r="B42" s="94" t="s">
        <v>97</v>
      </c>
      <c r="C42" s="95" t="s">
        <v>98</v>
      </c>
      <c r="D42" s="96"/>
      <c r="E42" s="96"/>
      <c r="F42" s="96"/>
      <c r="G42" s="96"/>
      <c r="H42" s="96"/>
      <c r="I42" s="96"/>
      <c r="J42" s="96"/>
      <c r="K42" s="96"/>
      <c r="L42" s="96"/>
      <c r="M42" s="97"/>
    </row>
    <row r="43" spans="1:13" ht="25.5" customHeight="1">
      <c r="A43"/>
      <c r="B43" s="256">
        <v>1</v>
      </c>
      <c r="C43" s="402" t="s">
        <v>199</v>
      </c>
      <c r="D43" s="403"/>
      <c r="E43" s="403"/>
      <c r="F43" s="403"/>
      <c r="G43" s="403"/>
      <c r="H43" s="403"/>
      <c r="I43" s="403"/>
      <c r="J43" s="403"/>
      <c r="K43" s="403"/>
      <c r="L43" s="403"/>
      <c r="M43" s="404"/>
    </row>
    <row r="44" spans="1:13" ht="24.75" customHeight="1">
      <c r="A44"/>
      <c r="B44" s="256">
        <v>2</v>
      </c>
      <c r="C44" s="402" t="s">
        <v>210</v>
      </c>
      <c r="D44" s="403"/>
      <c r="E44" s="403"/>
      <c r="F44" s="403"/>
      <c r="G44" s="403"/>
      <c r="H44" s="403"/>
      <c r="I44" s="403"/>
      <c r="J44" s="403"/>
      <c r="K44" s="403"/>
      <c r="L44" s="403"/>
      <c r="M44" s="404"/>
    </row>
    <row r="45" spans="1:13" ht="21.75" customHeight="1">
      <c r="A45"/>
      <c r="B45" s="256"/>
      <c r="C45" s="402"/>
      <c r="D45" s="408"/>
      <c r="E45" s="408"/>
      <c r="F45" s="408"/>
      <c r="G45" s="408"/>
      <c r="H45" s="408"/>
      <c r="I45" s="408"/>
      <c r="J45" s="408"/>
      <c r="K45" s="408"/>
      <c r="L45" s="408"/>
      <c r="M45" s="409"/>
    </row>
    <row r="46" spans="1:13" ht="16.5" customHeight="1">
      <c r="A46"/>
      <c r="B46" s="256"/>
      <c r="C46" s="402"/>
      <c r="D46" s="403"/>
      <c r="E46" s="403"/>
      <c r="F46" s="403"/>
      <c r="G46" s="403"/>
      <c r="H46" s="403"/>
      <c r="I46" s="403"/>
      <c r="J46" s="403"/>
      <c r="K46" s="403"/>
      <c r="L46" s="403"/>
      <c r="M46" s="404"/>
    </row>
    <row r="47" spans="1:13" ht="13.5" customHeight="1">
      <c r="A47"/>
      <c r="B47" s="85"/>
      <c r="C47" s="405"/>
      <c r="D47" s="410"/>
      <c r="E47" s="410"/>
      <c r="F47" s="410"/>
      <c r="G47" s="410"/>
      <c r="H47" s="410"/>
      <c r="I47" s="410"/>
      <c r="J47" s="410"/>
      <c r="K47" s="410"/>
      <c r="L47" s="410"/>
      <c r="M47" s="411"/>
    </row>
    <row r="48" spans="1:13" ht="13.5" customHeight="1">
      <c r="A48"/>
      <c r="B48" s="87"/>
      <c r="C48" s="405"/>
      <c r="D48" s="410"/>
      <c r="E48" s="410"/>
      <c r="F48" s="410"/>
      <c r="G48" s="410"/>
      <c r="H48" s="410"/>
      <c r="I48" s="410"/>
      <c r="J48" s="410"/>
      <c r="K48" s="410"/>
      <c r="L48" s="410"/>
      <c r="M48" s="411"/>
    </row>
    <row r="49" spans="1:13" ht="22.5" customHeight="1">
      <c r="A49"/>
      <c r="B49" s="48"/>
      <c r="C49" s="14"/>
      <c r="D49" s="222"/>
      <c r="E49" s="14"/>
      <c r="F49" s="14"/>
      <c r="G49" s="14"/>
      <c r="H49" s="14"/>
      <c r="I49" s="14"/>
      <c r="J49" s="14"/>
      <c r="K49" s="14"/>
      <c r="L49" s="14"/>
      <c r="M49" s="14"/>
    </row>
    <row r="50" spans="1:13" ht="22.5" customHeight="1">
      <c r="A50"/>
      <c r="B50" s="48"/>
      <c r="C50" s="14"/>
      <c r="D50" s="222"/>
      <c r="E50" s="14"/>
      <c r="F50" s="14"/>
      <c r="G50" s="14"/>
      <c r="H50" s="14"/>
      <c r="I50" s="14"/>
      <c r="J50" s="14"/>
      <c r="K50" s="14"/>
      <c r="L50" s="14"/>
      <c r="M50" s="14"/>
    </row>
    <row r="51" spans="1:13" ht="22.5" customHeight="1">
      <c r="A51"/>
      <c r="B51" s="48"/>
      <c r="C51" s="14"/>
      <c r="D51" s="222"/>
      <c r="E51" s="14"/>
      <c r="F51" s="14"/>
      <c r="G51" s="14"/>
      <c r="H51" s="14"/>
      <c r="I51" s="14"/>
      <c r="J51" s="14"/>
      <c r="K51" s="14"/>
      <c r="L51" s="14"/>
      <c r="M51" s="14"/>
    </row>
    <row r="52" spans="1:13" ht="22.5" customHeight="1">
      <c r="A52"/>
      <c r="B52" s="48"/>
      <c r="C52" s="14"/>
      <c r="D52" s="222"/>
      <c r="E52" s="14"/>
      <c r="F52" s="14"/>
      <c r="G52" s="14"/>
      <c r="H52" s="14"/>
      <c r="I52" s="14"/>
      <c r="J52" s="14"/>
      <c r="K52" s="14"/>
      <c r="L52" s="14"/>
      <c r="M52" s="14"/>
    </row>
    <row r="53" spans="1:13" ht="22.5" customHeight="1">
      <c r="A53"/>
      <c r="B53" s="48"/>
      <c r="C53" s="14"/>
      <c r="D53" s="222"/>
      <c r="E53" s="14"/>
      <c r="F53" s="14"/>
      <c r="G53" s="14"/>
      <c r="H53" s="14"/>
      <c r="I53" s="14"/>
      <c r="J53" s="14"/>
      <c r="K53" s="14"/>
      <c r="L53" s="14"/>
      <c r="M53" s="14"/>
    </row>
    <row r="54" spans="1:13" ht="22.5" customHeight="1">
      <c r="A54"/>
      <c r="B54" s="48"/>
      <c r="C54" s="14"/>
      <c r="D54" s="222"/>
      <c r="E54" s="14"/>
      <c r="F54" s="14"/>
      <c r="G54" s="14"/>
      <c r="H54" s="14"/>
      <c r="I54" s="14"/>
      <c r="J54" s="14"/>
      <c r="K54" s="14"/>
      <c r="L54" s="14"/>
      <c r="M54" s="14"/>
    </row>
    <row r="55" spans="1:13" ht="22.5" customHeight="1">
      <c r="A55"/>
      <c r="B55" s="48"/>
      <c r="C55" s="14"/>
      <c r="D55" s="222"/>
      <c r="E55" s="14"/>
      <c r="F55" s="14"/>
      <c r="G55" s="14"/>
      <c r="H55" s="14"/>
      <c r="I55" s="14"/>
      <c r="J55" s="14"/>
      <c r="K55" s="14"/>
      <c r="L55" s="14"/>
      <c r="M55" s="14"/>
    </row>
    <row r="56" spans="1:13" ht="22.5" customHeight="1">
      <c r="A56"/>
      <c r="B56" s="48"/>
      <c r="C56" s="14"/>
      <c r="D56" s="222"/>
      <c r="E56" s="14"/>
      <c r="F56" s="14"/>
      <c r="G56" s="14"/>
      <c r="H56" s="14"/>
      <c r="I56" s="14"/>
      <c r="J56" s="14"/>
      <c r="K56" s="14"/>
      <c r="L56" s="14"/>
      <c r="M56" s="14"/>
    </row>
    <row r="57" spans="2:13" ht="12.75">
      <c r="B57" s="6"/>
      <c r="C57" s="6"/>
      <c r="D57" s="7"/>
      <c r="E57" s="7"/>
      <c r="F57" s="7"/>
      <c r="G57" s="7"/>
      <c r="H57" s="7"/>
      <c r="I57" s="7"/>
      <c r="J57" s="7"/>
      <c r="K57" s="7"/>
      <c r="L57" s="7"/>
      <c r="M57" s="7"/>
    </row>
    <row r="60" spans="2:13" ht="15">
      <c r="B60" s="69" t="str">
        <f>+Index!B10</f>
        <v>II.2. Enrollments by gender</v>
      </c>
      <c r="C60" s="70"/>
      <c r="D60" s="71"/>
      <c r="E60" s="71"/>
      <c r="F60" s="71"/>
      <c r="G60" s="71"/>
      <c r="H60" s="71"/>
      <c r="I60" s="71"/>
      <c r="J60" s="71"/>
      <c r="K60" s="71"/>
      <c r="L60" s="71"/>
      <c r="M60" s="72"/>
    </row>
    <row r="61" spans="2:13" ht="12.75">
      <c r="B61" s="6"/>
      <c r="C61" s="6"/>
      <c r="D61" s="7"/>
      <c r="E61" s="7"/>
      <c r="F61" s="7"/>
      <c r="G61" s="7"/>
      <c r="H61" s="7"/>
      <c r="I61" s="7"/>
      <c r="J61" s="7"/>
      <c r="K61" s="7"/>
      <c r="L61" s="7"/>
      <c r="M61" s="7"/>
    </row>
    <row r="62" spans="2:13" ht="13.5" thickBot="1">
      <c r="B62" s="23" t="s">
        <v>61</v>
      </c>
      <c r="C62" s="31"/>
      <c r="D62" s="211" t="s">
        <v>92</v>
      </c>
      <c r="E62" s="24">
        <v>1980</v>
      </c>
      <c r="F62" s="24">
        <v>1985</v>
      </c>
      <c r="G62" s="24">
        <v>1990</v>
      </c>
      <c r="H62" s="24">
        <v>1995</v>
      </c>
      <c r="I62" s="24">
        <v>1996</v>
      </c>
      <c r="J62" s="24">
        <v>1997</v>
      </c>
      <c r="K62" s="24">
        <v>1998</v>
      </c>
      <c r="L62" s="24">
        <v>1999</v>
      </c>
      <c r="M62" s="25">
        <v>2000</v>
      </c>
    </row>
    <row r="63" spans="2:13" ht="12.75">
      <c r="B63" s="38" t="str">
        <f>+ca_1</f>
        <v>A. Private Institutions</v>
      </c>
      <c r="C63" s="32"/>
      <c r="D63" s="224">
        <v>1</v>
      </c>
      <c r="E63" s="287">
        <f>SUM(E64:E66)</f>
        <v>0</v>
      </c>
      <c r="F63" s="287">
        <f aca="true" t="shared" si="12" ref="F63:M63">+F64+F65</f>
        <v>0</v>
      </c>
      <c r="G63" s="287">
        <f t="shared" si="12"/>
        <v>0</v>
      </c>
      <c r="H63" s="287">
        <f t="shared" si="12"/>
        <v>0</v>
      </c>
      <c r="I63" s="287">
        <f t="shared" si="12"/>
        <v>0</v>
      </c>
      <c r="J63" s="287">
        <f t="shared" si="12"/>
        <v>0</v>
      </c>
      <c r="K63" s="287">
        <f t="shared" si="12"/>
        <v>0</v>
      </c>
      <c r="L63" s="287">
        <f t="shared" si="12"/>
        <v>0</v>
      </c>
      <c r="M63" s="288">
        <f t="shared" si="12"/>
        <v>4985</v>
      </c>
    </row>
    <row r="64" spans="2:13" ht="12.75">
      <c r="B64" s="76"/>
      <c r="C64" s="77" t="str">
        <f>+s_1</f>
        <v>1. Male</v>
      </c>
      <c r="D64" s="213"/>
      <c r="E64" s="314"/>
      <c r="F64" s="315"/>
      <c r="G64" s="315"/>
      <c r="H64" s="315"/>
      <c r="I64" s="315"/>
      <c r="J64" s="315"/>
      <c r="K64" s="315"/>
      <c r="L64" s="315"/>
      <c r="M64" s="399">
        <v>2694</v>
      </c>
    </row>
    <row r="65" spans="2:13" ht="12.75">
      <c r="B65" s="76"/>
      <c r="C65" s="77" t="str">
        <f>+s_2</f>
        <v>2. Female</v>
      </c>
      <c r="D65" s="213"/>
      <c r="E65" s="316"/>
      <c r="F65" s="317"/>
      <c r="G65" s="317"/>
      <c r="H65" s="317"/>
      <c r="I65" s="317"/>
      <c r="J65" s="317"/>
      <c r="K65" s="317"/>
      <c r="L65" s="317"/>
      <c r="M65" s="143">
        <v>2291</v>
      </c>
    </row>
    <row r="66" spans="2:13" ht="12.75">
      <c r="B66" s="76"/>
      <c r="C66" s="77"/>
      <c r="D66" s="213"/>
      <c r="E66" s="301"/>
      <c r="F66" s="302"/>
      <c r="G66" s="302"/>
      <c r="H66" s="302"/>
      <c r="I66" s="302"/>
      <c r="J66" s="302"/>
      <c r="K66" s="302"/>
      <c r="L66" s="302"/>
      <c r="M66" s="139"/>
    </row>
    <row r="67" spans="2:13" ht="12.75">
      <c r="B67" s="39" t="str">
        <f>+ca_2</f>
        <v>B. Public Institutions</v>
      </c>
      <c r="C67" s="33"/>
      <c r="D67" s="203"/>
      <c r="E67" s="289">
        <f>SUM(E68:E70)</f>
        <v>0</v>
      </c>
      <c r="F67" s="289">
        <f aca="true" t="shared" si="13" ref="F67:M67">+F68+F69</f>
        <v>0</v>
      </c>
      <c r="G67" s="289">
        <f t="shared" si="13"/>
        <v>0</v>
      </c>
      <c r="H67" s="289">
        <f t="shared" si="13"/>
        <v>0</v>
      </c>
      <c r="I67" s="289">
        <f t="shared" si="13"/>
        <v>0</v>
      </c>
      <c r="J67" s="289">
        <f t="shared" si="13"/>
        <v>0</v>
      </c>
      <c r="K67" s="289">
        <f t="shared" si="13"/>
        <v>0</v>
      </c>
      <c r="L67" s="289">
        <f t="shared" si="13"/>
        <v>0</v>
      </c>
      <c r="M67" s="147">
        <f t="shared" si="13"/>
        <v>67255</v>
      </c>
    </row>
    <row r="68" spans="2:13" ht="12.75">
      <c r="B68" s="76"/>
      <c r="C68" s="77" t="str">
        <f>+s_1</f>
        <v>1. Male</v>
      </c>
      <c r="D68" s="213"/>
      <c r="E68" s="314"/>
      <c r="F68" s="315"/>
      <c r="G68" s="315"/>
      <c r="H68" s="315"/>
      <c r="I68" s="315"/>
      <c r="J68" s="315"/>
      <c r="K68" s="315"/>
      <c r="L68" s="315"/>
      <c r="M68" s="399">
        <v>25116</v>
      </c>
    </row>
    <row r="69" spans="2:13" ht="12.75">
      <c r="B69" s="76"/>
      <c r="C69" s="77" t="str">
        <f>+s_2</f>
        <v>2. Female</v>
      </c>
      <c r="D69" s="213"/>
      <c r="E69" s="316"/>
      <c r="F69" s="317"/>
      <c r="G69" s="317"/>
      <c r="H69" s="317"/>
      <c r="I69" s="317"/>
      <c r="J69" s="317"/>
      <c r="K69" s="317"/>
      <c r="L69" s="317"/>
      <c r="M69" s="143">
        <v>42139</v>
      </c>
    </row>
    <row r="70" spans="2:13" ht="12.75">
      <c r="B70" s="76"/>
      <c r="C70" s="77"/>
      <c r="D70" s="213"/>
      <c r="E70" s="318"/>
      <c r="F70" s="319"/>
      <c r="G70" s="319"/>
      <c r="H70" s="319"/>
      <c r="I70" s="319"/>
      <c r="J70" s="319"/>
      <c r="K70" s="319"/>
      <c r="L70" s="319"/>
      <c r="M70" s="320"/>
    </row>
    <row r="71" spans="2:13" ht="12.75">
      <c r="B71" s="39" t="str">
        <f>+ca_3</f>
        <v>C.Total (private and public) </v>
      </c>
      <c r="C71" s="33"/>
      <c r="D71" s="203"/>
      <c r="E71" s="289">
        <f>SUM(E72:E74)</f>
        <v>0</v>
      </c>
      <c r="F71" s="289">
        <f aca="true" t="shared" si="14" ref="F71:M71">+F63+F67</f>
        <v>0</v>
      </c>
      <c r="G71" s="289">
        <f t="shared" si="14"/>
        <v>0</v>
      </c>
      <c r="H71" s="289">
        <f t="shared" si="14"/>
        <v>0</v>
      </c>
      <c r="I71" s="289">
        <f t="shared" si="14"/>
        <v>0</v>
      </c>
      <c r="J71" s="289">
        <f t="shared" si="14"/>
        <v>0</v>
      </c>
      <c r="K71" s="289">
        <f t="shared" si="14"/>
        <v>0</v>
      </c>
      <c r="L71" s="289">
        <f t="shared" si="14"/>
        <v>0</v>
      </c>
      <c r="M71" s="147">
        <f t="shared" si="14"/>
        <v>72240</v>
      </c>
    </row>
    <row r="72" spans="2:13" ht="12.75">
      <c r="B72" s="76"/>
      <c r="C72" s="77" t="str">
        <f>+s_1</f>
        <v>1. Male</v>
      </c>
      <c r="D72" s="216"/>
      <c r="E72" s="294">
        <f>+E64+E68</f>
        <v>0</v>
      </c>
      <c r="F72" s="294">
        <f aca="true" t="shared" si="15" ref="F72:M72">+F64+F68</f>
        <v>0</v>
      </c>
      <c r="G72" s="294">
        <f t="shared" si="15"/>
        <v>0</v>
      </c>
      <c r="H72" s="294">
        <f t="shared" si="15"/>
        <v>0</v>
      </c>
      <c r="I72" s="294">
        <f t="shared" si="15"/>
        <v>0</v>
      </c>
      <c r="J72" s="294">
        <f t="shared" si="15"/>
        <v>0</v>
      </c>
      <c r="K72" s="294">
        <f t="shared" si="15"/>
        <v>0</v>
      </c>
      <c r="L72" s="294">
        <f t="shared" si="15"/>
        <v>0</v>
      </c>
      <c r="M72" s="294">
        <f t="shared" si="15"/>
        <v>27810</v>
      </c>
    </row>
    <row r="73" spans="2:13" ht="12.75">
      <c r="B73" s="76"/>
      <c r="C73" s="77" t="str">
        <f>+s_2</f>
        <v>2. Female</v>
      </c>
      <c r="D73" s="216"/>
      <c r="E73" s="295">
        <f>+E65+E69</f>
        <v>0</v>
      </c>
      <c r="F73" s="295">
        <f aca="true" t="shared" si="16" ref="F73:M73">+F65+F69</f>
        <v>0</v>
      </c>
      <c r="G73" s="295">
        <f t="shared" si="16"/>
        <v>0</v>
      </c>
      <c r="H73" s="295">
        <f t="shared" si="16"/>
        <v>0</v>
      </c>
      <c r="I73" s="295">
        <f t="shared" si="16"/>
        <v>0</v>
      </c>
      <c r="J73" s="295">
        <f t="shared" si="16"/>
        <v>0</v>
      </c>
      <c r="K73" s="295">
        <f t="shared" si="16"/>
        <v>0</v>
      </c>
      <c r="L73" s="295">
        <f t="shared" si="16"/>
        <v>0</v>
      </c>
      <c r="M73" s="295">
        <f t="shared" si="16"/>
        <v>44430</v>
      </c>
    </row>
    <row r="74" spans="2:13" ht="12.75">
      <c r="B74" s="80"/>
      <c r="C74" s="81"/>
      <c r="D74" s="225"/>
      <c r="E74" s="321"/>
      <c r="F74" s="322"/>
      <c r="G74" s="322"/>
      <c r="H74" s="322"/>
      <c r="I74" s="322"/>
      <c r="J74" s="322"/>
      <c r="K74" s="322"/>
      <c r="L74" s="322"/>
      <c r="M74" s="323"/>
    </row>
    <row r="75" spans="2:13" ht="12.75">
      <c r="B75" s="75"/>
      <c r="C75" s="75"/>
      <c r="D75" s="40"/>
      <c r="E75" s="40"/>
      <c r="F75" s="40"/>
      <c r="G75" s="40"/>
      <c r="H75" s="40"/>
      <c r="I75" s="40"/>
      <c r="J75" s="40"/>
      <c r="K75" s="40"/>
      <c r="L75" s="40"/>
      <c r="M75" s="40"/>
    </row>
    <row r="76" spans="1:13" ht="12.75">
      <c r="A76"/>
      <c r="B76" s="110" t="s">
        <v>139</v>
      </c>
      <c r="C76" s="111"/>
      <c r="D76" s="217"/>
      <c r="E76" s="112">
        <v>1980</v>
      </c>
      <c r="F76" s="112">
        <v>1985</v>
      </c>
      <c r="G76" s="112">
        <v>1990</v>
      </c>
      <c r="H76" s="112">
        <v>1995</v>
      </c>
      <c r="I76" s="112">
        <v>1996</v>
      </c>
      <c r="J76" s="112">
        <v>1997</v>
      </c>
      <c r="K76" s="112">
        <v>1998</v>
      </c>
      <c r="L76" s="112">
        <v>1999</v>
      </c>
      <c r="M76" s="113">
        <v>2000</v>
      </c>
    </row>
    <row r="77" spans="1:13" ht="26.25" customHeight="1">
      <c r="A77"/>
      <c r="B77" s="59">
        <v>1</v>
      </c>
      <c r="C77" s="60" t="s">
        <v>106</v>
      </c>
      <c r="D77" s="226"/>
      <c r="E77" s="309" t="str">
        <f>+IF(E71&gt;0,E73/E71,"-")</f>
        <v>-</v>
      </c>
      <c r="F77" s="309" t="str">
        <f aca="true" t="shared" si="17" ref="F77:M77">+IF(F71&gt;0,F73/F71,"-")</f>
        <v>-</v>
      </c>
      <c r="G77" s="309" t="str">
        <f t="shared" si="17"/>
        <v>-</v>
      </c>
      <c r="H77" s="309" t="str">
        <f t="shared" si="17"/>
        <v>-</v>
      </c>
      <c r="I77" s="309" t="str">
        <f t="shared" si="17"/>
        <v>-</v>
      </c>
      <c r="J77" s="309" t="str">
        <f t="shared" si="17"/>
        <v>-</v>
      </c>
      <c r="K77" s="309" t="str">
        <f t="shared" si="17"/>
        <v>-</v>
      </c>
      <c r="L77" s="309" t="str">
        <f t="shared" si="17"/>
        <v>-</v>
      </c>
      <c r="M77" s="310">
        <f t="shared" si="17"/>
        <v>0.6150332225913622</v>
      </c>
    </row>
    <row r="78" spans="1:13" ht="31.5">
      <c r="A78"/>
      <c r="B78" s="49">
        <v>2</v>
      </c>
      <c r="C78" s="53" t="s">
        <v>107</v>
      </c>
      <c r="D78" s="86"/>
      <c r="E78" s="324" t="str">
        <f>+IF(E63&gt;0,E65/E63,"-")</f>
        <v>-</v>
      </c>
      <c r="F78" s="324" t="str">
        <f aca="true" t="shared" si="18" ref="F78:M78">+IF(F63&gt;0,F65/F63,"-")</f>
        <v>-</v>
      </c>
      <c r="G78" s="324" t="str">
        <f t="shared" si="18"/>
        <v>-</v>
      </c>
      <c r="H78" s="324" t="str">
        <f t="shared" si="18"/>
        <v>-</v>
      </c>
      <c r="I78" s="324" t="str">
        <f t="shared" si="18"/>
        <v>-</v>
      </c>
      <c r="J78" s="324" t="str">
        <f t="shared" si="18"/>
        <v>-</v>
      </c>
      <c r="K78" s="324" t="str">
        <f t="shared" si="18"/>
        <v>-</v>
      </c>
      <c r="L78" s="324" t="str">
        <f t="shared" si="18"/>
        <v>-</v>
      </c>
      <c r="M78" s="325">
        <f t="shared" si="18"/>
        <v>0.4595787362086259</v>
      </c>
    </row>
    <row r="79" spans="1:13" ht="33.75" customHeight="1">
      <c r="A79"/>
      <c r="B79" s="56">
        <v>3</v>
      </c>
      <c r="C79" s="313" t="s">
        <v>108</v>
      </c>
      <c r="D79" s="105"/>
      <c r="E79" s="311" t="str">
        <f>+IF(E67&gt;0,E69/E67,"-")</f>
        <v>-</v>
      </c>
      <c r="F79" s="311" t="str">
        <f aca="true" t="shared" si="19" ref="F79:M79">+IF(F67&gt;0,F69/F67,"-")</f>
        <v>-</v>
      </c>
      <c r="G79" s="311" t="str">
        <f t="shared" si="19"/>
        <v>-</v>
      </c>
      <c r="H79" s="311" t="str">
        <f t="shared" si="19"/>
        <v>-</v>
      </c>
      <c r="I79" s="311" t="str">
        <f t="shared" si="19"/>
        <v>-</v>
      </c>
      <c r="J79" s="311" t="str">
        <f t="shared" si="19"/>
        <v>-</v>
      </c>
      <c r="K79" s="311" t="str">
        <f t="shared" si="19"/>
        <v>-</v>
      </c>
      <c r="L79" s="311" t="str">
        <f t="shared" si="19"/>
        <v>-</v>
      </c>
      <c r="M79" s="312">
        <f t="shared" si="19"/>
        <v>0.6265556464203405</v>
      </c>
    </row>
    <row r="80" spans="2:13" ht="12.75">
      <c r="B80" s="11"/>
      <c r="C80" s="6"/>
      <c r="D80" s="7"/>
      <c r="E80" s="7"/>
      <c r="F80" s="7"/>
      <c r="G80" s="7"/>
      <c r="H80" s="7"/>
      <c r="I80" s="7"/>
      <c r="J80" s="7"/>
      <c r="K80" s="7"/>
      <c r="L80" s="7"/>
      <c r="M80" s="7"/>
    </row>
    <row r="81" spans="1:13" ht="11.25" customHeight="1">
      <c r="A81"/>
      <c r="B81" s="93" t="s">
        <v>96</v>
      </c>
      <c r="C81" s="90"/>
      <c r="D81" s="91"/>
      <c r="E81" s="91"/>
      <c r="F81" s="91"/>
      <c r="G81" s="91"/>
      <c r="H81" s="91"/>
      <c r="I81" s="91"/>
      <c r="J81" s="91"/>
      <c r="K81" s="91"/>
      <c r="L81" s="91"/>
      <c r="M81" s="92"/>
    </row>
    <row r="82" spans="1:13" ht="11.25" customHeight="1">
      <c r="A82"/>
      <c r="B82" s="94" t="s">
        <v>97</v>
      </c>
      <c r="C82" s="95" t="s">
        <v>98</v>
      </c>
      <c r="D82" s="96"/>
      <c r="E82" s="96"/>
      <c r="F82" s="96"/>
      <c r="G82" s="96"/>
      <c r="H82" s="96"/>
      <c r="I82" s="96"/>
      <c r="J82" s="96"/>
      <c r="K82" s="96"/>
      <c r="L82" s="96"/>
      <c r="M82" s="97"/>
    </row>
    <row r="83" spans="1:13" ht="13.5" customHeight="1">
      <c r="A83"/>
      <c r="B83" s="238">
        <v>1</v>
      </c>
      <c r="C83" s="405" t="s">
        <v>200</v>
      </c>
      <c r="D83" s="410"/>
      <c r="E83" s="410"/>
      <c r="F83" s="410"/>
      <c r="G83" s="410"/>
      <c r="H83" s="410"/>
      <c r="I83" s="410"/>
      <c r="J83" s="410"/>
      <c r="K83" s="410"/>
      <c r="L83" s="410"/>
      <c r="M83" s="411"/>
    </row>
    <row r="84" spans="1:13" ht="13.5" customHeight="1">
      <c r="A84"/>
      <c r="B84" s="331">
        <v>2</v>
      </c>
      <c r="C84" s="405" t="s">
        <v>201</v>
      </c>
      <c r="D84" s="410"/>
      <c r="E84" s="410"/>
      <c r="F84" s="410"/>
      <c r="G84" s="410"/>
      <c r="H84" s="410"/>
      <c r="I84" s="410"/>
      <c r="J84" s="410"/>
      <c r="K84" s="410"/>
      <c r="L84" s="410"/>
      <c r="M84" s="411"/>
    </row>
    <row r="85" spans="1:13" ht="13.5" customHeight="1">
      <c r="A85"/>
      <c r="B85" s="85"/>
      <c r="C85" s="405"/>
      <c r="D85" s="410"/>
      <c r="E85" s="410"/>
      <c r="F85" s="410"/>
      <c r="G85" s="410"/>
      <c r="H85" s="410"/>
      <c r="I85" s="410"/>
      <c r="J85" s="410"/>
      <c r="K85" s="410"/>
      <c r="L85" s="410"/>
      <c r="M85" s="411"/>
    </row>
    <row r="86" spans="1:13" ht="13.5" customHeight="1">
      <c r="A86"/>
      <c r="B86" s="85"/>
      <c r="C86" s="405"/>
      <c r="D86" s="410"/>
      <c r="E86" s="410"/>
      <c r="F86" s="410"/>
      <c r="G86" s="410"/>
      <c r="H86" s="410"/>
      <c r="I86" s="410"/>
      <c r="J86" s="410"/>
      <c r="K86" s="410"/>
      <c r="L86" s="410"/>
      <c r="M86" s="411"/>
    </row>
    <row r="87" spans="1:13" ht="13.5" customHeight="1">
      <c r="A87"/>
      <c r="B87" s="85"/>
      <c r="C87" s="405"/>
      <c r="D87" s="410"/>
      <c r="E87" s="410"/>
      <c r="F87" s="410"/>
      <c r="G87" s="410"/>
      <c r="H87" s="410"/>
      <c r="I87" s="410"/>
      <c r="J87" s="410"/>
      <c r="K87" s="410"/>
      <c r="L87" s="410"/>
      <c r="M87" s="411"/>
    </row>
    <row r="88" spans="1:13" ht="13.5" customHeight="1">
      <c r="A88"/>
      <c r="B88" s="87"/>
      <c r="C88" s="405"/>
      <c r="D88" s="410"/>
      <c r="E88" s="410"/>
      <c r="F88" s="410"/>
      <c r="G88" s="410"/>
      <c r="H88" s="410"/>
      <c r="I88" s="410"/>
      <c r="J88" s="410"/>
      <c r="K88" s="410"/>
      <c r="L88" s="410"/>
      <c r="M88" s="411"/>
    </row>
    <row r="106" spans="2:13" ht="15">
      <c r="B106" s="69" t="str">
        <f>+Index!B11</f>
        <v>II.3. Enrollments by geographical distribution</v>
      </c>
      <c r="C106" s="70"/>
      <c r="D106" s="71"/>
      <c r="E106" s="71"/>
      <c r="F106" s="71"/>
      <c r="G106" s="71"/>
      <c r="H106" s="71"/>
      <c r="I106" s="71"/>
      <c r="J106" s="71"/>
      <c r="K106" s="71"/>
      <c r="L106" s="71"/>
      <c r="M106" s="72"/>
    </row>
    <row r="107" spans="2:13" ht="12.75">
      <c r="B107" s="6"/>
      <c r="C107" s="6"/>
      <c r="D107" s="7"/>
      <c r="E107" s="7"/>
      <c r="F107" s="7"/>
      <c r="G107" s="7"/>
      <c r="H107" s="7"/>
      <c r="I107" s="7"/>
      <c r="J107" s="7"/>
      <c r="K107" s="7"/>
      <c r="L107" s="7"/>
      <c r="M107" s="7"/>
    </row>
    <row r="108" spans="2:13" ht="13.5" thickBot="1">
      <c r="B108" s="23" t="s">
        <v>61</v>
      </c>
      <c r="C108" s="31"/>
      <c r="D108" s="211" t="s">
        <v>92</v>
      </c>
      <c r="E108" s="24">
        <v>1980</v>
      </c>
      <c r="F108" s="24">
        <v>1985</v>
      </c>
      <c r="G108" s="24">
        <v>1990</v>
      </c>
      <c r="H108" s="24">
        <v>1995</v>
      </c>
      <c r="I108" s="24">
        <v>1996</v>
      </c>
      <c r="J108" s="24">
        <v>1997</v>
      </c>
      <c r="K108" s="24">
        <v>1998</v>
      </c>
      <c r="L108" s="24">
        <v>1999</v>
      </c>
      <c r="M108" s="25">
        <v>2000</v>
      </c>
    </row>
    <row r="109" spans="2:13" ht="15">
      <c r="B109" s="38" t="str">
        <f>+ca_1</f>
        <v>A. Private Institutions</v>
      </c>
      <c r="C109" s="83"/>
      <c r="D109" s="364"/>
      <c r="E109" s="287">
        <f>SUM(E110:E111)</f>
        <v>0</v>
      </c>
      <c r="F109" s="287">
        <f aca="true" t="shared" si="20" ref="F109:M109">SUM(F110:F111)</f>
        <v>0</v>
      </c>
      <c r="G109" s="287">
        <f t="shared" si="20"/>
        <v>0</v>
      </c>
      <c r="H109" s="287">
        <f t="shared" si="20"/>
        <v>4500</v>
      </c>
      <c r="I109" s="287">
        <f t="shared" si="20"/>
        <v>4484</v>
      </c>
      <c r="J109" s="287">
        <f t="shared" si="20"/>
        <v>5586</v>
      </c>
      <c r="K109" s="287">
        <f t="shared" si="20"/>
        <v>7784</v>
      </c>
      <c r="L109" s="287">
        <f t="shared" si="20"/>
        <v>7634</v>
      </c>
      <c r="M109" s="288">
        <f t="shared" si="20"/>
        <v>9103</v>
      </c>
    </row>
    <row r="110" spans="2:13" ht="15">
      <c r="B110" s="76"/>
      <c r="C110" s="74" t="str">
        <f>+ge_1</f>
        <v>1. Capital city</v>
      </c>
      <c r="D110" s="365"/>
      <c r="E110" s="314"/>
      <c r="F110" s="315"/>
      <c r="G110" s="315"/>
      <c r="H110" s="400">
        <v>4500</v>
      </c>
      <c r="I110" s="400">
        <v>4484</v>
      </c>
      <c r="J110" s="400">
        <v>5567</v>
      </c>
      <c r="K110" s="400">
        <v>7618</v>
      </c>
      <c r="L110" s="400">
        <v>7444</v>
      </c>
      <c r="M110" s="399">
        <v>8842</v>
      </c>
    </row>
    <row r="111" spans="2:13" ht="12.75">
      <c r="B111" s="76"/>
      <c r="C111" s="74" t="str">
        <f>+ge_2</f>
        <v>2. Non capital city</v>
      </c>
      <c r="D111" s="281"/>
      <c r="E111" s="316"/>
      <c r="F111" s="317"/>
      <c r="G111" s="317"/>
      <c r="H111" s="142"/>
      <c r="I111" s="142"/>
      <c r="J111" s="142">
        <v>19</v>
      </c>
      <c r="K111" s="142">
        <v>166</v>
      </c>
      <c r="L111" s="142">
        <v>190</v>
      </c>
      <c r="M111" s="143">
        <v>261</v>
      </c>
    </row>
    <row r="112" spans="2:13" ht="12.75">
      <c r="B112" s="76"/>
      <c r="C112" s="74"/>
      <c r="D112" s="281"/>
      <c r="E112" s="301"/>
      <c r="F112" s="302"/>
      <c r="G112" s="302"/>
      <c r="H112" s="138"/>
      <c r="I112" s="138"/>
      <c r="J112" s="138"/>
      <c r="K112" s="138"/>
      <c r="L112" s="138"/>
      <c r="M112" s="139"/>
    </row>
    <row r="113" spans="2:13" ht="12.75">
      <c r="B113" s="39" t="str">
        <f>+ca_2</f>
        <v>B. Public Institutions</v>
      </c>
      <c r="C113" s="84"/>
      <c r="D113" s="282"/>
      <c r="E113" s="289">
        <f>SUM(E114:E115)</f>
        <v>0</v>
      </c>
      <c r="F113" s="289">
        <f aca="true" t="shared" si="21" ref="F113:M113">SUM(F114:F115)</f>
        <v>0</v>
      </c>
      <c r="G113" s="289">
        <f t="shared" si="21"/>
        <v>0</v>
      </c>
      <c r="H113" s="289">
        <f t="shared" si="21"/>
        <v>70422</v>
      </c>
      <c r="I113" s="289">
        <f t="shared" si="21"/>
        <v>73806</v>
      </c>
      <c r="J113" s="289">
        <f t="shared" si="21"/>
        <v>74472</v>
      </c>
      <c r="K113" s="289">
        <f t="shared" si="21"/>
        <v>67931</v>
      </c>
      <c r="L113" s="289">
        <f t="shared" si="21"/>
        <v>79724</v>
      </c>
      <c r="M113" s="147">
        <f t="shared" si="21"/>
        <v>81541</v>
      </c>
    </row>
    <row r="114" spans="2:13" ht="12.75">
      <c r="B114" s="76"/>
      <c r="C114" s="74" t="str">
        <f>+ge_1</f>
        <v>1. Capital city</v>
      </c>
      <c r="D114" s="281"/>
      <c r="E114" s="314"/>
      <c r="F114" s="315"/>
      <c r="G114" s="315"/>
      <c r="H114" s="400">
        <v>65753</v>
      </c>
      <c r="I114" s="400">
        <v>68316</v>
      </c>
      <c r="J114" s="400">
        <v>68060</v>
      </c>
      <c r="K114" s="400">
        <v>60772</v>
      </c>
      <c r="L114" s="400">
        <v>71622</v>
      </c>
      <c r="M114" s="399">
        <v>72484</v>
      </c>
    </row>
    <row r="115" spans="2:13" ht="12.75">
      <c r="B115" s="76"/>
      <c r="C115" s="74" t="str">
        <f>+ge_2</f>
        <v>2. Non capital city</v>
      </c>
      <c r="D115" s="281"/>
      <c r="E115" s="316"/>
      <c r="F115" s="317"/>
      <c r="G115" s="317"/>
      <c r="H115" s="142">
        <v>4669</v>
      </c>
      <c r="I115" s="142">
        <v>5490</v>
      </c>
      <c r="J115" s="142">
        <v>6412</v>
      </c>
      <c r="K115" s="142">
        <v>7159</v>
      </c>
      <c r="L115" s="142">
        <v>8102</v>
      </c>
      <c r="M115" s="143">
        <v>9057</v>
      </c>
    </row>
    <row r="116" spans="2:13" ht="12.75">
      <c r="B116" s="76"/>
      <c r="C116" s="74"/>
      <c r="D116" s="281"/>
      <c r="E116" s="318"/>
      <c r="F116" s="319"/>
      <c r="G116" s="319"/>
      <c r="H116" s="319"/>
      <c r="I116" s="319"/>
      <c r="J116" s="319"/>
      <c r="K116" s="319"/>
      <c r="L116" s="319"/>
      <c r="M116" s="320"/>
    </row>
    <row r="117" spans="2:13" ht="12.75">
      <c r="B117" s="39" t="str">
        <f>+ca_3</f>
        <v>C.Total (private and public) </v>
      </c>
      <c r="C117" s="84"/>
      <c r="D117" s="282"/>
      <c r="E117" s="289">
        <f>SUM(E118:E120)</f>
        <v>0</v>
      </c>
      <c r="F117" s="289">
        <f aca="true" t="shared" si="22" ref="F117:M117">SUM(F118:F120)</f>
        <v>0</v>
      </c>
      <c r="G117" s="289">
        <f t="shared" si="22"/>
        <v>0</v>
      </c>
      <c r="H117" s="289">
        <f t="shared" si="22"/>
        <v>74922</v>
      </c>
      <c r="I117" s="289">
        <f t="shared" si="22"/>
        <v>78290</v>
      </c>
      <c r="J117" s="289">
        <f t="shared" si="22"/>
        <v>80058</v>
      </c>
      <c r="K117" s="289">
        <f t="shared" si="22"/>
        <v>75715</v>
      </c>
      <c r="L117" s="289">
        <f t="shared" si="22"/>
        <v>87358</v>
      </c>
      <c r="M117" s="147">
        <f t="shared" si="22"/>
        <v>90644</v>
      </c>
    </row>
    <row r="118" spans="2:13" ht="12.75">
      <c r="B118" s="76"/>
      <c r="C118" s="74" t="str">
        <f>+ge_1</f>
        <v>1. Capital city</v>
      </c>
      <c r="D118" s="285"/>
      <c r="E118" s="294">
        <f>SUM(E110,E114)</f>
        <v>0</v>
      </c>
      <c r="F118" s="294">
        <f aca="true" t="shared" si="23" ref="F118:M118">SUM(F110,F114)</f>
        <v>0</v>
      </c>
      <c r="G118" s="294">
        <f t="shared" si="23"/>
        <v>0</v>
      </c>
      <c r="H118" s="294">
        <f t="shared" si="23"/>
        <v>70253</v>
      </c>
      <c r="I118" s="294">
        <f t="shared" si="23"/>
        <v>72800</v>
      </c>
      <c r="J118" s="294">
        <f t="shared" si="23"/>
        <v>73627</v>
      </c>
      <c r="K118" s="294">
        <f t="shared" si="23"/>
        <v>68390</v>
      </c>
      <c r="L118" s="294">
        <f t="shared" si="23"/>
        <v>79066</v>
      </c>
      <c r="M118" s="326">
        <f t="shared" si="23"/>
        <v>81326</v>
      </c>
    </row>
    <row r="119" spans="2:13" ht="12.75">
      <c r="B119" s="76"/>
      <c r="C119" s="74" t="str">
        <f>+ge_2</f>
        <v>2. Non capital city</v>
      </c>
      <c r="D119" s="285"/>
      <c r="E119" s="295">
        <f>SUM(E111,E115)</f>
        <v>0</v>
      </c>
      <c r="F119" s="295">
        <f aca="true" t="shared" si="24" ref="F119:M119">SUM(F111,F115)</f>
        <v>0</v>
      </c>
      <c r="G119" s="295">
        <f t="shared" si="24"/>
        <v>0</v>
      </c>
      <c r="H119" s="295">
        <f t="shared" si="24"/>
        <v>4669</v>
      </c>
      <c r="I119" s="295">
        <f t="shared" si="24"/>
        <v>5490</v>
      </c>
      <c r="J119" s="295">
        <f t="shared" si="24"/>
        <v>6431</v>
      </c>
      <c r="K119" s="295">
        <f t="shared" si="24"/>
        <v>7325</v>
      </c>
      <c r="L119" s="295">
        <f t="shared" si="24"/>
        <v>8292</v>
      </c>
      <c r="M119" s="296">
        <f t="shared" si="24"/>
        <v>9318</v>
      </c>
    </row>
    <row r="120" spans="2:13" ht="12.75">
      <c r="B120" s="80"/>
      <c r="C120" s="99"/>
      <c r="D120" s="327"/>
      <c r="E120" s="321"/>
      <c r="F120" s="322"/>
      <c r="G120" s="322"/>
      <c r="H120" s="322"/>
      <c r="I120" s="322"/>
      <c r="J120" s="322"/>
      <c r="K120" s="322"/>
      <c r="L120" s="322"/>
      <c r="M120" s="323"/>
    </row>
    <row r="121" ht="12.75">
      <c r="B121" s="11"/>
    </row>
    <row r="122" spans="1:13" ht="12.75">
      <c r="A122"/>
      <c r="B122" s="110" t="s">
        <v>139</v>
      </c>
      <c r="C122" s="111"/>
      <c r="D122" s="217"/>
      <c r="E122" s="112">
        <v>1980</v>
      </c>
      <c r="F122" s="112">
        <v>1985</v>
      </c>
      <c r="G122" s="112">
        <v>1990</v>
      </c>
      <c r="H122" s="112">
        <v>1995</v>
      </c>
      <c r="I122" s="112">
        <v>1996</v>
      </c>
      <c r="J122" s="112">
        <v>1997</v>
      </c>
      <c r="K122" s="112">
        <v>1998</v>
      </c>
      <c r="L122" s="112">
        <v>1999</v>
      </c>
      <c r="M122" s="113">
        <v>2000</v>
      </c>
    </row>
    <row r="123" spans="1:13" ht="24.75" customHeight="1">
      <c r="A123"/>
      <c r="B123" s="59">
        <v>1</v>
      </c>
      <c r="C123" s="60" t="s">
        <v>111</v>
      </c>
      <c r="D123" s="226"/>
      <c r="E123" s="61" t="str">
        <f>+IF(E117&gt;0,E118/E117,"-")</f>
        <v>-</v>
      </c>
      <c r="F123" s="61" t="str">
        <f aca="true" t="shared" si="25" ref="F123:M123">+IF(F117&gt;0,F118/F117,"-")</f>
        <v>-</v>
      </c>
      <c r="G123" s="61" t="str">
        <f t="shared" si="25"/>
        <v>-</v>
      </c>
      <c r="H123" s="61">
        <f t="shared" si="25"/>
        <v>0.9376818557966953</v>
      </c>
      <c r="I123" s="61">
        <f t="shared" si="25"/>
        <v>0.9298761016732661</v>
      </c>
      <c r="J123" s="61">
        <f t="shared" si="25"/>
        <v>0.9196707387144321</v>
      </c>
      <c r="K123" s="61">
        <f t="shared" si="25"/>
        <v>0.9032556296638711</v>
      </c>
      <c r="L123" s="61">
        <f t="shared" si="25"/>
        <v>0.9050802445110923</v>
      </c>
      <c r="M123" s="62">
        <f t="shared" si="25"/>
        <v>0.8972022417369048</v>
      </c>
    </row>
    <row r="124" spans="1:13" ht="24.75" customHeight="1">
      <c r="A124"/>
      <c r="B124" s="49">
        <v>2</v>
      </c>
      <c r="C124" s="53" t="s">
        <v>112</v>
      </c>
      <c r="D124" s="86"/>
      <c r="E124" s="51" t="str">
        <f>+IF(E109&gt;0,E110/E109,"-")</f>
        <v>-</v>
      </c>
      <c r="F124" s="51" t="str">
        <f aca="true" t="shared" si="26" ref="F124:M124">+IF(F109&gt;0,F110/F109,"-")</f>
        <v>-</v>
      </c>
      <c r="G124" s="51" t="str">
        <f t="shared" si="26"/>
        <v>-</v>
      </c>
      <c r="H124" s="51">
        <f t="shared" si="26"/>
        <v>1</v>
      </c>
      <c r="I124" s="51">
        <f t="shared" si="26"/>
        <v>1</v>
      </c>
      <c r="J124" s="51">
        <f t="shared" si="26"/>
        <v>0.9965986394557823</v>
      </c>
      <c r="K124" s="51">
        <f t="shared" si="26"/>
        <v>0.9786742034943474</v>
      </c>
      <c r="L124" s="51">
        <f t="shared" si="26"/>
        <v>0.9751113439874247</v>
      </c>
      <c r="M124" s="52">
        <f t="shared" si="26"/>
        <v>0.9713281335823355</v>
      </c>
    </row>
    <row r="125" spans="1:13" ht="24.75" customHeight="1">
      <c r="A125"/>
      <c r="B125" s="56">
        <v>3</v>
      </c>
      <c r="C125" s="53" t="s">
        <v>113</v>
      </c>
      <c r="D125" s="105"/>
      <c r="E125" s="57" t="str">
        <f>+IF(E113&gt;0,E114/E113,"-")</f>
        <v>-</v>
      </c>
      <c r="F125" s="57" t="str">
        <f aca="true" t="shared" si="27" ref="F125:M125">+IF(F113&gt;0,F114/F113,"-")</f>
        <v>-</v>
      </c>
      <c r="G125" s="57" t="str">
        <f t="shared" si="27"/>
        <v>-</v>
      </c>
      <c r="H125" s="57">
        <f t="shared" si="27"/>
        <v>0.9336996961176905</v>
      </c>
      <c r="I125" s="57">
        <f t="shared" si="27"/>
        <v>0.9256158035932038</v>
      </c>
      <c r="J125" s="57">
        <f t="shared" si="27"/>
        <v>0.9139005263723279</v>
      </c>
      <c r="K125" s="57">
        <f t="shared" si="27"/>
        <v>0.8946136520881482</v>
      </c>
      <c r="L125" s="57">
        <f t="shared" si="27"/>
        <v>0.8983743916511966</v>
      </c>
      <c r="M125" s="58">
        <f t="shared" si="27"/>
        <v>0.8889270428373456</v>
      </c>
    </row>
    <row r="126" spans="2:13" ht="12.75">
      <c r="B126" s="11"/>
      <c r="C126" s="6"/>
      <c r="D126" s="7"/>
      <c r="E126" s="7"/>
      <c r="F126" s="7"/>
      <c r="G126" s="7"/>
      <c r="H126" s="7"/>
      <c r="I126" s="7"/>
      <c r="J126" s="7"/>
      <c r="K126" s="7"/>
      <c r="L126" s="7"/>
      <c r="M126" s="7"/>
    </row>
    <row r="127" spans="1:13" ht="11.25" customHeight="1">
      <c r="A127"/>
      <c r="B127" s="258" t="s">
        <v>96</v>
      </c>
      <c r="C127" s="90"/>
      <c r="D127" s="91"/>
      <c r="E127" s="91"/>
      <c r="F127" s="91"/>
      <c r="G127" s="91"/>
      <c r="H127" s="91"/>
      <c r="I127" s="91"/>
      <c r="J127" s="91"/>
      <c r="K127" s="91"/>
      <c r="L127" s="91"/>
      <c r="M127" s="92"/>
    </row>
    <row r="128" spans="1:13" ht="11.25" customHeight="1">
      <c r="A128"/>
      <c r="B128" s="94" t="s">
        <v>97</v>
      </c>
      <c r="C128" s="95" t="s">
        <v>98</v>
      </c>
      <c r="D128" s="96"/>
      <c r="E128" s="96"/>
      <c r="F128" s="96"/>
      <c r="G128" s="96"/>
      <c r="H128" s="96"/>
      <c r="I128" s="96"/>
      <c r="J128" s="96"/>
      <c r="K128" s="96"/>
      <c r="L128" s="96"/>
      <c r="M128" s="97"/>
    </row>
    <row r="129" spans="1:13" ht="23.25" customHeight="1">
      <c r="A129"/>
      <c r="B129" s="238"/>
      <c r="C129" s="405"/>
      <c r="D129" s="406"/>
      <c r="E129" s="406"/>
      <c r="F129" s="406"/>
      <c r="G129" s="406"/>
      <c r="H129" s="406"/>
      <c r="I129" s="406"/>
      <c r="J129" s="406"/>
      <c r="K129" s="406"/>
      <c r="L129" s="406"/>
      <c r="M129" s="407"/>
    </row>
    <row r="130" spans="1:13" ht="13.5" customHeight="1">
      <c r="A130"/>
      <c r="B130" s="331"/>
      <c r="C130" s="402"/>
      <c r="D130" s="403"/>
      <c r="E130" s="403"/>
      <c r="F130" s="403"/>
      <c r="G130" s="403"/>
      <c r="H130" s="403"/>
      <c r="I130" s="403"/>
      <c r="J130" s="403"/>
      <c r="K130" s="403"/>
      <c r="L130" s="403"/>
      <c r="M130" s="404"/>
    </row>
    <row r="131" spans="1:13" ht="13.5" customHeight="1">
      <c r="A131"/>
      <c r="B131" s="331"/>
      <c r="C131" s="402"/>
      <c r="D131" s="403"/>
      <c r="E131" s="403"/>
      <c r="F131" s="403"/>
      <c r="G131" s="403"/>
      <c r="H131" s="403"/>
      <c r="I131" s="403"/>
      <c r="J131" s="403"/>
      <c r="K131" s="403"/>
      <c r="L131" s="403"/>
      <c r="M131" s="404"/>
    </row>
    <row r="132" spans="1:13" ht="13.5" customHeight="1">
      <c r="A132"/>
      <c r="B132" s="256"/>
      <c r="C132" s="417"/>
      <c r="D132" s="418"/>
      <c r="E132" s="418"/>
      <c r="F132" s="418"/>
      <c r="G132" s="418"/>
      <c r="H132" s="418"/>
      <c r="I132" s="418"/>
      <c r="J132" s="418"/>
      <c r="K132" s="418"/>
      <c r="L132" s="418"/>
      <c r="M132" s="419"/>
    </row>
    <row r="133" spans="1:13" ht="13.5" customHeight="1">
      <c r="A133"/>
      <c r="B133" s="256"/>
      <c r="C133" s="417"/>
      <c r="D133" s="418"/>
      <c r="E133" s="418"/>
      <c r="F133" s="418"/>
      <c r="G133" s="418"/>
      <c r="H133" s="418"/>
      <c r="I133" s="418"/>
      <c r="J133" s="418"/>
      <c r="K133" s="418"/>
      <c r="L133" s="418"/>
      <c r="M133" s="419"/>
    </row>
    <row r="134" spans="1:13" ht="13.5" customHeight="1">
      <c r="A134"/>
      <c r="B134" s="257"/>
      <c r="C134" s="420"/>
      <c r="D134" s="421"/>
      <c r="E134" s="421"/>
      <c r="F134" s="421"/>
      <c r="G134" s="421"/>
      <c r="H134" s="421"/>
      <c r="I134" s="421"/>
      <c r="J134" s="421"/>
      <c r="K134" s="421"/>
      <c r="L134" s="421"/>
      <c r="M134" s="422"/>
    </row>
    <row r="149" ht="12.75">
      <c r="B149" s="11"/>
    </row>
    <row r="152" spans="2:13" ht="18.75" customHeight="1">
      <c r="B152" s="69" t="str">
        <f>+Index!B12</f>
        <v>II.4. Enrollments by time status of students</v>
      </c>
      <c r="C152" s="70"/>
      <c r="D152" s="71"/>
      <c r="E152" s="71"/>
      <c r="F152" s="71"/>
      <c r="G152" s="71"/>
      <c r="H152" s="71"/>
      <c r="I152" s="71"/>
      <c r="J152" s="71"/>
      <c r="K152" s="71"/>
      <c r="L152" s="71"/>
      <c r="M152" s="72"/>
    </row>
    <row r="153" spans="2:13" ht="12.75">
      <c r="B153" s="6"/>
      <c r="C153" s="6"/>
      <c r="D153" s="7"/>
      <c r="E153" s="7"/>
      <c r="F153" s="7"/>
      <c r="G153" s="7"/>
      <c r="H153" s="7"/>
      <c r="I153" s="7"/>
      <c r="J153" s="7"/>
      <c r="K153" s="7"/>
      <c r="L153" s="7"/>
      <c r="M153" s="7"/>
    </row>
    <row r="154" spans="2:13" ht="13.5" thickBot="1">
      <c r="B154" s="23" t="s">
        <v>61</v>
      </c>
      <c r="C154" s="31"/>
      <c r="D154" s="211" t="s">
        <v>92</v>
      </c>
      <c r="E154" s="24">
        <v>1980</v>
      </c>
      <c r="F154" s="24">
        <v>1985</v>
      </c>
      <c r="G154" s="24">
        <v>1990</v>
      </c>
      <c r="H154" s="24">
        <v>1995</v>
      </c>
      <c r="I154" s="24">
        <v>1996</v>
      </c>
      <c r="J154" s="24">
        <v>1997</v>
      </c>
      <c r="K154" s="24">
        <v>1998</v>
      </c>
      <c r="L154" s="24">
        <v>1999</v>
      </c>
      <c r="M154" s="25">
        <v>2000</v>
      </c>
    </row>
    <row r="155" spans="2:13" ht="12.75">
      <c r="B155" s="67" t="str">
        <f>+ca_1</f>
        <v>A. Private Institutions</v>
      </c>
      <c r="C155" s="83"/>
      <c r="D155" s="224"/>
      <c r="E155" s="8">
        <f>SUM(E156:E158)</f>
        <v>0</v>
      </c>
      <c r="F155" s="8">
        <f aca="true" t="shared" si="28" ref="F155:M155">SUM(F156:F158)</f>
        <v>0</v>
      </c>
      <c r="G155" s="8">
        <f t="shared" si="28"/>
        <v>0</v>
      </c>
      <c r="H155" s="8">
        <f t="shared" si="28"/>
        <v>0</v>
      </c>
      <c r="I155" s="8">
        <f t="shared" si="28"/>
        <v>0</v>
      </c>
      <c r="J155" s="8">
        <f t="shared" si="28"/>
        <v>0</v>
      </c>
      <c r="K155" s="8">
        <f t="shared" si="28"/>
        <v>0</v>
      </c>
      <c r="L155" s="8">
        <f t="shared" si="28"/>
        <v>0</v>
      </c>
      <c r="M155" s="26">
        <f t="shared" si="28"/>
        <v>0</v>
      </c>
    </row>
    <row r="156" spans="2:13" ht="12.75">
      <c r="B156" s="76"/>
      <c r="C156" s="74" t="str">
        <f>+es_1</f>
        <v>1. Full time</v>
      </c>
      <c r="D156" s="213"/>
      <c r="E156" s="17"/>
      <c r="F156" s="17"/>
      <c r="G156" s="17"/>
      <c r="H156" s="17"/>
      <c r="I156" s="17"/>
      <c r="J156" s="17"/>
      <c r="K156" s="17"/>
      <c r="L156" s="17"/>
      <c r="M156" s="114"/>
    </row>
    <row r="157" spans="2:13" ht="12.75">
      <c r="B157" s="76"/>
      <c r="C157" s="74" t="str">
        <f>+es_2</f>
        <v>2. Part time</v>
      </c>
      <c r="D157" s="213"/>
      <c r="E157" s="18"/>
      <c r="F157" s="18"/>
      <c r="G157" s="18"/>
      <c r="H157" s="18"/>
      <c r="I157" s="18"/>
      <c r="J157" s="18"/>
      <c r="K157" s="18"/>
      <c r="L157" s="18"/>
      <c r="M157" s="115"/>
    </row>
    <row r="158" spans="2:13" ht="12.75">
      <c r="B158" s="76"/>
      <c r="C158" s="74"/>
      <c r="D158" s="213"/>
      <c r="E158" s="30"/>
      <c r="F158" s="30"/>
      <c r="G158" s="30"/>
      <c r="H158" s="30"/>
      <c r="I158" s="30"/>
      <c r="J158" s="30"/>
      <c r="K158" s="30"/>
      <c r="L158" s="30"/>
      <c r="M158" s="116"/>
    </row>
    <row r="159" spans="2:13" ht="12.75">
      <c r="B159" s="68" t="str">
        <f>+ca_2</f>
        <v>B. Public Institutions</v>
      </c>
      <c r="C159" s="84"/>
      <c r="D159" s="203"/>
      <c r="E159" s="9">
        <f>SUM(E160:E162)</f>
        <v>0</v>
      </c>
      <c r="F159" s="9">
        <f aca="true" t="shared" si="29" ref="F159:M159">SUM(F160:F162)</f>
        <v>0</v>
      </c>
      <c r="G159" s="9">
        <f t="shared" si="29"/>
        <v>0</v>
      </c>
      <c r="H159" s="9">
        <f t="shared" si="29"/>
        <v>0</v>
      </c>
      <c r="I159" s="9">
        <f t="shared" si="29"/>
        <v>0</v>
      </c>
      <c r="J159" s="9">
        <f t="shared" si="29"/>
        <v>0</v>
      </c>
      <c r="K159" s="9">
        <f t="shared" si="29"/>
        <v>0</v>
      </c>
      <c r="L159" s="9">
        <f t="shared" si="29"/>
        <v>0</v>
      </c>
      <c r="M159" s="28">
        <f t="shared" si="29"/>
        <v>0</v>
      </c>
    </row>
    <row r="160" spans="2:13" ht="12.75">
      <c r="B160" s="76"/>
      <c r="C160" s="74" t="str">
        <f>+es_1</f>
        <v>1. Full time</v>
      </c>
      <c r="D160" s="213"/>
      <c r="E160" s="17"/>
      <c r="F160" s="17"/>
      <c r="G160" s="17"/>
      <c r="H160" s="17"/>
      <c r="I160" s="17"/>
      <c r="J160" s="17"/>
      <c r="K160" s="17"/>
      <c r="L160" s="17"/>
      <c r="M160" s="114"/>
    </row>
    <row r="161" spans="2:13" ht="12.75">
      <c r="B161" s="76"/>
      <c r="C161" s="74" t="str">
        <f>+es_2</f>
        <v>2. Part time</v>
      </c>
      <c r="D161" s="213"/>
      <c r="E161" s="18"/>
      <c r="F161" s="18"/>
      <c r="G161" s="18"/>
      <c r="H161" s="18"/>
      <c r="I161" s="18"/>
      <c r="J161" s="18"/>
      <c r="K161" s="18"/>
      <c r="L161" s="18"/>
      <c r="M161" s="115"/>
    </row>
    <row r="162" spans="2:13" ht="12.75">
      <c r="B162" s="76"/>
      <c r="C162" s="74"/>
      <c r="D162" s="213"/>
      <c r="E162" s="30"/>
      <c r="F162" s="30"/>
      <c r="G162" s="30"/>
      <c r="H162" s="30"/>
      <c r="I162" s="30"/>
      <c r="J162" s="30"/>
      <c r="K162" s="30"/>
      <c r="L162" s="30"/>
      <c r="M162" s="116"/>
    </row>
    <row r="163" spans="2:13" ht="12.75">
      <c r="B163" s="39" t="str">
        <f>+ca_3</f>
        <v>C.Total (private and public) </v>
      </c>
      <c r="C163" s="84"/>
      <c r="D163" s="203"/>
      <c r="E163" s="9">
        <f>SUM(E164:E166)</f>
        <v>0</v>
      </c>
      <c r="F163" s="9">
        <f aca="true" t="shared" si="30" ref="F163:M163">SUM(F164:F166)</f>
        <v>0</v>
      </c>
      <c r="G163" s="9">
        <f t="shared" si="30"/>
        <v>0</v>
      </c>
      <c r="H163" s="9">
        <f t="shared" si="30"/>
        <v>0</v>
      </c>
      <c r="I163" s="9">
        <f t="shared" si="30"/>
        <v>0</v>
      </c>
      <c r="J163" s="9">
        <f t="shared" si="30"/>
        <v>0</v>
      </c>
      <c r="K163" s="9">
        <f t="shared" si="30"/>
        <v>0</v>
      </c>
      <c r="L163" s="9">
        <f t="shared" si="30"/>
        <v>0</v>
      </c>
      <c r="M163" s="28">
        <f t="shared" si="30"/>
        <v>0</v>
      </c>
    </row>
    <row r="164" spans="2:13" ht="12.75">
      <c r="B164" s="76"/>
      <c r="C164" s="74" t="str">
        <f>+es_1</f>
        <v>1. Full time</v>
      </c>
      <c r="D164" s="216"/>
      <c r="E164" s="78">
        <f>+E156+E160</f>
        <v>0</v>
      </c>
      <c r="F164" s="78">
        <f aca="true" t="shared" si="31" ref="F164:M164">+F156+F160</f>
        <v>0</v>
      </c>
      <c r="G164" s="78">
        <f t="shared" si="31"/>
        <v>0</v>
      </c>
      <c r="H164" s="78">
        <f t="shared" si="31"/>
        <v>0</v>
      </c>
      <c r="I164" s="78">
        <f t="shared" si="31"/>
        <v>0</v>
      </c>
      <c r="J164" s="78">
        <f t="shared" si="31"/>
        <v>0</v>
      </c>
      <c r="K164" s="78">
        <f t="shared" si="31"/>
        <v>0</v>
      </c>
      <c r="L164" s="78">
        <f t="shared" si="31"/>
        <v>0</v>
      </c>
      <c r="M164" s="117">
        <f t="shared" si="31"/>
        <v>0</v>
      </c>
    </row>
    <row r="165" spans="2:13" ht="12.75">
      <c r="B165" s="76"/>
      <c r="C165" s="74" t="str">
        <f>+es_2</f>
        <v>2. Part time</v>
      </c>
      <c r="D165" s="216"/>
      <c r="E165" s="79">
        <f>+E157+E161</f>
        <v>0</v>
      </c>
      <c r="F165" s="79">
        <f aca="true" t="shared" si="32" ref="F165:M165">+F157+F161</f>
        <v>0</v>
      </c>
      <c r="G165" s="79">
        <f t="shared" si="32"/>
        <v>0</v>
      </c>
      <c r="H165" s="79">
        <f t="shared" si="32"/>
        <v>0</v>
      </c>
      <c r="I165" s="79">
        <f t="shared" si="32"/>
        <v>0</v>
      </c>
      <c r="J165" s="79">
        <f t="shared" si="32"/>
        <v>0</v>
      </c>
      <c r="K165" s="79">
        <f t="shared" si="32"/>
        <v>0</v>
      </c>
      <c r="L165" s="79">
        <f t="shared" si="32"/>
        <v>0</v>
      </c>
      <c r="M165" s="107">
        <f t="shared" si="32"/>
        <v>0</v>
      </c>
    </row>
    <row r="166" spans="1:13" ht="12.75">
      <c r="A166"/>
      <c r="B166" s="80"/>
      <c r="C166" s="99"/>
      <c r="D166" s="225"/>
      <c r="E166" s="82">
        <f>+E158+E162</f>
        <v>0</v>
      </c>
      <c r="F166" s="82">
        <f aca="true" t="shared" si="33" ref="F166:M166">+F158+F162</f>
        <v>0</v>
      </c>
      <c r="G166" s="82">
        <f t="shared" si="33"/>
        <v>0</v>
      </c>
      <c r="H166" s="82">
        <f t="shared" si="33"/>
        <v>0</v>
      </c>
      <c r="I166" s="82">
        <f t="shared" si="33"/>
        <v>0</v>
      </c>
      <c r="J166" s="82">
        <f t="shared" si="33"/>
        <v>0</v>
      </c>
      <c r="K166" s="82">
        <f t="shared" si="33"/>
        <v>0</v>
      </c>
      <c r="L166" s="82">
        <f t="shared" si="33"/>
        <v>0</v>
      </c>
      <c r="M166" s="109">
        <f t="shared" si="33"/>
        <v>0</v>
      </c>
    </row>
    <row r="167" ht="12.75">
      <c r="B167" s="11"/>
    </row>
    <row r="168" spans="1:13" ht="12.75">
      <c r="A168"/>
      <c r="B168" s="110" t="s">
        <v>139</v>
      </c>
      <c r="C168" s="111"/>
      <c r="D168" s="217"/>
      <c r="E168" s="112">
        <v>1980</v>
      </c>
      <c r="F168" s="112">
        <v>1985</v>
      </c>
      <c r="G168" s="112">
        <v>1990</v>
      </c>
      <c r="H168" s="112">
        <v>1995</v>
      </c>
      <c r="I168" s="112">
        <v>1996</v>
      </c>
      <c r="J168" s="112">
        <v>1997</v>
      </c>
      <c r="K168" s="112">
        <v>1998</v>
      </c>
      <c r="L168" s="112">
        <v>1999</v>
      </c>
      <c r="M168" s="113">
        <v>2000</v>
      </c>
    </row>
    <row r="169" spans="1:13" ht="32.25" customHeight="1">
      <c r="A169"/>
      <c r="B169" s="59">
        <v>1</v>
      </c>
      <c r="C169" s="60" t="s">
        <v>114</v>
      </c>
      <c r="D169" s="226"/>
      <c r="E169" s="61" t="str">
        <f>+IF(E163&gt;0,E164/E163,"-")</f>
        <v>-</v>
      </c>
      <c r="F169" s="61" t="str">
        <f aca="true" t="shared" si="34" ref="F169:M169">+IF(F163&gt;0,F164/F163,"-")</f>
        <v>-</v>
      </c>
      <c r="G169" s="61" t="str">
        <f t="shared" si="34"/>
        <v>-</v>
      </c>
      <c r="H169" s="61" t="str">
        <f t="shared" si="34"/>
        <v>-</v>
      </c>
      <c r="I169" s="61" t="str">
        <f t="shared" si="34"/>
        <v>-</v>
      </c>
      <c r="J169" s="61" t="str">
        <f t="shared" si="34"/>
        <v>-</v>
      </c>
      <c r="K169" s="61" t="str">
        <f t="shared" si="34"/>
        <v>-</v>
      </c>
      <c r="L169" s="61" t="str">
        <f t="shared" si="34"/>
        <v>-</v>
      </c>
      <c r="M169" s="62" t="str">
        <f t="shared" si="34"/>
        <v>-</v>
      </c>
    </row>
    <row r="170" spans="1:13" ht="32.25" customHeight="1">
      <c r="A170"/>
      <c r="B170" s="49">
        <v>2</v>
      </c>
      <c r="C170" s="53" t="s">
        <v>115</v>
      </c>
      <c r="D170" s="86"/>
      <c r="E170" s="51" t="str">
        <f>+IF(E155&gt;0,E156/E155,"-")</f>
        <v>-</v>
      </c>
      <c r="F170" s="51" t="str">
        <f aca="true" t="shared" si="35" ref="F170:M170">+IF(F155&gt;0,F156/F155,"-")</f>
        <v>-</v>
      </c>
      <c r="G170" s="51" t="str">
        <f t="shared" si="35"/>
        <v>-</v>
      </c>
      <c r="H170" s="51" t="str">
        <f t="shared" si="35"/>
        <v>-</v>
      </c>
      <c r="I170" s="51" t="str">
        <f t="shared" si="35"/>
        <v>-</v>
      </c>
      <c r="J170" s="51" t="str">
        <f t="shared" si="35"/>
        <v>-</v>
      </c>
      <c r="K170" s="51" t="str">
        <f t="shared" si="35"/>
        <v>-</v>
      </c>
      <c r="L170" s="51" t="str">
        <f t="shared" si="35"/>
        <v>-</v>
      </c>
      <c r="M170" s="52" t="str">
        <f t="shared" si="35"/>
        <v>-</v>
      </c>
    </row>
    <row r="171" spans="1:13" ht="32.25" customHeight="1">
      <c r="A171"/>
      <c r="B171" s="56">
        <v>3</v>
      </c>
      <c r="C171" s="313" t="s">
        <v>116</v>
      </c>
      <c r="D171" s="105"/>
      <c r="E171" s="57" t="str">
        <f>+IF(E159&gt;0,E160/E159,"-")</f>
        <v>-</v>
      </c>
      <c r="F171" s="57" t="str">
        <f aca="true" t="shared" si="36" ref="F171:M171">+IF(F159&gt;0,F160/F159,"-")</f>
        <v>-</v>
      </c>
      <c r="G171" s="57" t="str">
        <f t="shared" si="36"/>
        <v>-</v>
      </c>
      <c r="H171" s="57" t="str">
        <f t="shared" si="36"/>
        <v>-</v>
      </c>
      <c r="I171" s="57" t="str">
        <f t="shared" si="36"/>
        <v>-</v>
      </c>
      <c r="J171" s="57" t="str">
        <f t="shared" si="36"/>
        <v>-</v>
      </c>
      <c r="K171" s="57" t="str">
        <f t="shared" si="36"/>
        <v>-</v>
      </c>
      <c r="L171" s="57" t="str">
        <f t="shared" si="36"/>
        <v>-</v>
      </c>
      <c r="M171" s="58" t="str">
        <f t="shared" si="36"/>
        <v>-</v>
      </c>
    </row>
    <row r="172" spans="2:13" ht="12.75">
      <c r="B172" s="11"/>
      <c r="C172" s="6"/>
      <c r="D172" s="7"/>
      <c r="E172" s="7"/>
      <c r="F172" s="7"/>
      <c r="G172" s="7"/>
      <c r="H172" s="7"/>
      <c r="I172" s="7"/>
      <c r="J172" s="7"/>
      <c r="K172" s="7"/>
      <c r="L172" s="7"/>
      <c r="M172" s="7"/>
    </row>
    <row r="173" spans="1:13" ht="11.25" customHeight="1">
      <c r="A173"/>
      <c r="B173" s="93" t="s">
        <v>96</v>
      </c>
      <c r="C173" s="90"/>
      <c r="D173" s="91"/>
      <c r="E173" s="91"/>
      <c r="F173" s="91"/>
      <c r="G173" s="91"/>
      <c r="H173" s="91"/>
      <c r="I173" s="91"/>
      <c r="J173" s="91"/>
      <c r="K173" s="91"/>
      <c r="L173" s="91"/>
      <c r="M173" s="92"/>
    </row>
    <row r="174" spans="1:13" ht="11.25" customHeight="1">
      <c r="A174"/>
      <c r="B174" s="94" t="s">
        <v>97</v>
      </c>
      <c r="C174" s="95" t="s">
        <v>98</v>
      </c>
      <c r="D174" s="96"/>
      <c r="E174" s="96"/>
      <c r="F174" s="96"/>
      <c r="G174" s="96"/>
      <c r="H174" s="96"/>
      <c r="I174" s="96"/>
      <c r="J174" s="96"/>
      <c r="K174" s="96"/>
      <c r="L174" s="96"/>
      <c r="M174" s="97"/>
    </row>
    <row r="175" spans="1:13" ht="13.5" customHeight="1">
      <c r="A175"/>
      <c r="B175" s="238">
        <v>1</v>
      </c>
      <c r="C175" s="405" t="s">
        <v>202</v>
      </c>
      <c r="D175" s="410"/>
      <c r="E175" s="410"/>
      <c r="F175" s="410"/>
      <c r="G175" s="410"/>
      <c r="H175" s="410"/>
      <c r="I175" s="410"/>
      <c r="J175" s="410"/>
      <c r="K175" s="410"/>
      <c r="L175" s="410"/>
      <c r="M175" s="411"/>
    </row>
    <row r="176" spans="1:13" ht="13.5" customHeight="1">
      <c r="A176"/>
      <c r="B176" s="85"/>
      <c r="C176" s="405"/>
      <c r="D176" s="410"/>
      <c r="E176" s="410"/>
      <c r="F176" s="410"/>
      <c r="G176" s="410"/>
      <c r="H176" s="410"/>
      <c r="I176" s="410"/>
      <c r="J176" s="410"/>
      <c r="K176" s="410"/>
      <c r="L176" s="410"/>
      <c r="M176" s="411"/>
    </row>
    <row r="177" spans="1:13" ht="13.5" customHeight="1">
      <c r="A177"/>
      <c r="B177" s="85"/>
      <c r="C177" s="405"/>
      <c r="D177" s="410"/>
      <c r="E177" s="410"/>
      <c r="F177" s="410"/>
      <c r="G177" s="410"/>
      <c r="H177" s="410"/>
      <c r="I177" s="410"/>
      <c r="J177" s="410"/>
      <c r="K177" s="410"/>
      <c r="L177" s="410"/>
      <c r="M177" s="411"/>
    </row>
    <row r="178" spans="1:13" ht="13.5" customHeight="1">
      <c r="A178"/>
      <c r="B178" s="85"/>
      <c r="C178" s="405"/>
      <c r="D178" s="410"/>
      <c r="E178" s="410"/>
      <c r="F178" s="410"/>
      <c r="G178" s="410"/>
      <c r="H178" s="410"/>
      <c r="I178" s="410"/>
      <c r="J178" s="410"/>
      <c r="K178" s="410"/>
      <c r="L178" s="410"/>
      <c r="M178" s="411"/>
    </row>
    <row r="179" spans="1:13" ht="13.5" customHeight="1">
      <c r="A179"/>
      <c r="B179" s="85"/>
      <c r="C179" s="405"/>
      <c r="D179" s="410"/>
      <c r="E179" s="410"/>
      <c r="F179" s="410"/>
      <c r="G179" s="410"/>
      <c r="H179" s="410"/>
      <c r="I179" s="410"/>
      <c r="J179" s="410"/>
      <c r="K179" s="410"/>
      <c r="L179" s="410"/>
      <c r="M179" s="411"/>
    </row>
    <row r="180" spans="1:13" ht="13.5" customHeight="1">
      <c r="A180"/>
      <c r="B180" s="87"/>
      <c r="C180" s="405"/>
      <c r="D180" s="410"/>
      <c r="E180" s="410"/>
      <c r="F180" s="410"/>
      <c r="G180" s="410"/>
      <c r="H180" s="410"/>
      <c r="I180" s="410"/>
      <c r="J180" s="410"/>
      <c r="K180" s="410"/>
      <c r="L180" s="410"/>
      <c r="M180" s="411"/>
    </row>
    <row r="198" spans="2:13" ht="15">
      <c r="B198" s="69" t="str">
        <f>+Index!B13</f>
        <v>II.5. Enrollments by type of program (onsite/distance)</v>
      </c>
      <c r="C198" s="70"/>
      <c r="D198" s="71"/>
      <c r="E198" s="71"/>
      <c r="F198" s="71"/>
      <c r="G198" s="71"/>
      <c r="H198" s="71"/>
      <c r="I198" s="71"/>
      <c r="J198" s="71"/>
      <c r="K198" s="71"/>
      <c r="L198" s="71"/>
      <c r="M198" s="72"/>
    </row>
    <row r="199" spans="2:13" ht="12.75">
      <c r="B199" s="6"/>
      <c r="C199" s="6"/>
      <c r="D199" s="7"/>
      <c r="E199" s="7"/>
      <c r="F199" s="7"/>
      <c r="G199" s="7"/>
      <c r="H199" s="7"/>
      <c r="I199" s="7"/>
      <c r="J199" s="7"/>
      <c r="K199" s="7"/>
      <c r="L199" s="7"/>
      <c r="M199" s="7"/>
    </row>
    <row r="200" spans="2:13" ht="13.5" thickBot="1">
      <c r="B200" s="23" t="s">
        <v>61</v>
      </c>
      <c r="C200" s="31"/>
      <c r="D200" s="211" t="s">
        <v>92</v>
      </c>
      <c r="E200" s="24">
        <v>1980</v>
      </c>
      <c r="F200" s="24">
        <v>1985</v>
      </c>
      <c r="G200" s="24">
        <v>1990</v>
      </c>
      <c r="H200" s="24">
        <v>1995</v>
      </c>
      <c r="I200" s="24">
        <v>1996</v>
      </c>
      <c r="J200" s="24">
        <v>1997</v>
      </c>
      <c r="K200" s="24">
        <v>1998</v>
      </c>
      <c r="L200" s="24">
        <v>1999</v>
      </c>
      <c r="M200" s="25">
        <v>2000</v>
      </c>
    </row>
    <row r="201" spans="2:13" ht="12.75">
      <c r="B201" s="38" t="str">
        <f>+ca_1</f>
        <v>A. Private Institutions</v>
      </c>
      <c r="C201" s="83"/>
      <c r="D201" s="224"/>
      <c r="E201" s="8">
        <f>SUM(E202:E204)</f>
        <v>0</v>
      </c>
      <c r="F201" s="8">
        <f aca="true" t="shared" si="37" ref="F201:M201">SUM(F202:F204)</f>
        <v>0</v>
      </c>
      <c r="G201" s="8">
        <f t="shared" si="37"/>
        <v>0</v>
      </c>
      <c r="H201" s="8">
        <f t="shared" si="37"/>
        <v>0</v>
      </c>
      <c r="I201" s="8">
        <f t="shared" si="37"/>
        <v>0</v>
      </c>
      <c r="J201" s="8">
        <f t="shared" si="37"/>
        <v>0</v>
      </c>
      <c r="K201" s="8">
        <f t="shared" si="37"/>
        <v>0</v>
      </c>
      <c r="L201" s="8">
        <f t="shared" si="37"/>
        <v>0</v>
      </c>
      <c r="M201" s="26">
        <f t="shared" si="37"/>
        <v>160</v>
      </c>
    </row>
    <row r="202" spans="2:13" ht="12.75">
      <c r="B202" s="76"/>
      <c r="C202" s="74" t="str">
        <f>+r_1</f>
        <v>1. Onsite</v>
      </c>
      <c r="D202" s="213"/>
      <c r="E202" s="343"/>
      <c r="F202" s="344"/>
      <c r="G202" s="344"/>
      <c r="H202" s="344"/>
      <c r="I202" s="344"/>
      <c r="J202" s="344"/>
      <c r="K202" s="344"/>
      <c r="L202" s="344"/>
      <c r="M202" s="345"/>
    </row>
    <row r="203" spans="2:13" ht="12.75">
      <c r="B203" s="76"/>
      <c r="C203" s="74" t="str">
        <f>+r_2</f>
        <v>2. Distance learning</v>
      </c>
      <c r="D203" s="213"/>
      <c r="E203" s="346"/>
      <c r="F203" s="347"/>
      <c r="G203" s="347"/>
      <c r="H203" s="347"/>
      <c r="I203" s="347"/>
      <c r="J203" s="347"/>
      <c r="K203" s="347"/>
      <c r="L203" s="347"/>
      <c r="M203" s="401">
        <v>160</v>
      </c>
    </row>
    <row r="204" spans="2:13" ht="12.75">
      <c r="B204" s="76"/>
      <c r="C204" s="74"/>
      <c r="D204" s="213"/>
      <c r="E204" s="272"/>
      <c r="F204" s="270"/>
      <c r="G204" s="270"/>
      <c r="H204" s="270"/>
      <c r="I204" s="270"/>
      <c r="J204" s="270"/>
      <c r="K204" s="270"/>
      <c r="L204" s="270"/>
      <c r="M204" s="27"/>
    </row>
    <row r="205" spans="2:13" ht="12.75">
      <c r="B205" s="39" t="str">
        <f>+ca_2</f>
        <v>B. Public Institutions</v>
      </c>
      <c r="C205" s="84"/>
      <c r="D205" s="203"/>
      <c r="E205" s="9">
        <f>SUM(E206:E208)</f>
        <v>0</v>
      </c>
      <c r="F205" s="9">
        <f aca="true" t="shared" si="38" ref="F205:M205">SUM(F206:F208)</f>
        <v>0</v>
      </c>
      <c r="G205" s="9">
        <f t="shared" si="38"/>
        <v>0</v>
      </c>
      <c r="H205" s="9">
        <f t="shared" si="38"/>
        <v>0</v>
      </c>
      <c r="I205" s="9">
        <f t="shared" si="38"/>
        <v>0</v>
      </c>
      <c r="J205" s="9">
        <f t="shared" si="38"/>
        <v>0</v>
      </c>
      <c r="K205" s="9">
        <f t="shared" si="38"/>
        <v>0</v>
      </c>
      <c r="L205" s="9">
        <f t="shared" si="38"/>
        <v>0</v>
      </c>
      <c r="M205" s="28">
        <f t="shared" si="38"/>
        <v>310</v>
      </c>
    </row>
    <row r="206" spans="2:13" ht="12.75">
      <c r="B206" s="76"/>
      <c r="C206" s="74" t="str">
        <f>+r_1</f>
        <v>1. Onsite</v>
      </c>
      <c r="D206" s="213"/>
      <c r="E206" s="343"/>
      <c r="F206" s="343"/>
      <c r="G206" s="343"/>
      <c r="H206" s="343"/>
      <c r="I206" s="343"/>
      <c r="J206" s="343"/>
      <c r="K206" s="343"/>
      <c r="L206" s="343"/>
      <c r="M206" s="114"/>
    </row>
    <row r="207" spans="2:13" ht="12.75">
      <c r="B207" s="76"/>
      <c r="C207" s="74" t="str">
        <f>+r_2</f>
        <v>2. Distance learning</v>
      </c>
      <c r="D207" s="213"/>
      <c r="E207" s="346"/>
      <c r="F207" s="346"/>
      <c r="G207" s="346"/>
      <c r="H207" s="346"/>
      <c r="I207" s="346"/>
      <c r="J207" s="346"/>
      <c r="K207" s="346"/>
      <c r="L207" s="346"/>
      <c r="M207" s="115">
        <v>310</v>
      </c>
    </row>
    <row r="208" spans="2:13" ht="12.75">
      <c r="B208" s="76"/>
      <c r="C208" s="74"/>
      <c r="D208" s="213"/>
      <c r="E208" s="333"/>
      <c r="F208" s="333"/>
      <c r="G208" s="333"/>
      <c r="H208" s="333"/>
      <c r="I208" s="333"/>
      <c r="J208" s="333"/>
      <c r="K208" s="333"/>
      <c r="L208" s="333"/>
      <c r="M208" s="334"/>
    </row>
    <row r="209" spans="2:13" ht="12.75">
      <c r="B209" s="39" t="str">
        <f>+ca_3</f>
        <v>C.Total (private and public) </v>
      </c>
      <c r="C209" s="84"/>
      <c r="D209" s="203"/>
      <c r="E209" s="9">
        <f>SUM(E210:E212)</f>
        <v>0</v>
      </c>
      <c r="F209" s="9">
        <f aca="true" t="shared" si="39" ref="F209:M209">SUM(F210:F212)</f>
        <v>0</v>
      </c>
      <c r="G209" s="9">
        <f t="shared" si="39"/>
        <v>0</v>
      </c>
      <c r="H209" s="9">
        <f t="shared" si="39"/>
        <v>0</v>
      </c>
      <c r="I209" s="9">
        <f t="shared" si="39"/>
        <v>0</v>
      </c>
      <c r="J209" s="9">
        <f t="shared" si="39"/>
        <v>0</v>
      </c>
      <c r="K209" s="9">
        <f t="shared" si="39"/>
        <v>0</v>
      </c>
      <c r="L209" s="9">
        <f t="shared" si="39"/>
        <v>0</v>
      </c>
      <c r="M209" s="28">
        <f t="shared" si="39"/>
        <v>470</v>
      </c>
    </row>
    <row r="210" spans="2:13" ht="12.75">
      <c r="B210" s="76"/>
      <c r="C210" s="74" t="str">
        <f>+r_1</f>
        <v>1. Onsite</v>
      </c>
      <c r="D210" s="216"/>
      <c r="E210" s="78">
        <f>+E202+E206</f>
        <v>0</v>
      </c>
      <c r="F210" s="78">
        <f aca="true" t="shared" si="40" ref="F210:M210">+F202+F206</f>
        <v>0</v>
      </c>
      <c r="G210" s="78">
        <f t="shared" si="40"/>
        <v>0</v>
      </c>
      <c r="H210" s="78">
        <f t="shared" si="40"/>
        <v>0</v>
      </c>
      <c r="I210" s="78">
        <f t="shared" si="40"/>
        <v>0</v>
      </c>
      <c r="J210" s="78">
        <f t="shared" si="40"/>
        <v>0</v>
      </c>
      <c r="K210" s="78">
        <f t="shared" si="40"/>
        <v>0</v>
      </c>
      <c r="L210" s="78">
        <f t="shared" si="40"/>
        <v>0</v>
      </c>
      <c r="M210" s="117">
        <f t="shared" si="40"/>
        <v>0</v>
      </c>
    </row>
    <row r="211" spans="2:13" ht="12.75">
      <c r="B211" s="76"/>
      <c r="C211" s="74" t="str">
        <f>+r_2</f>
        <v>2. Distance learning</v>
      </c>
      <c r="D211" s="216"/>
      <c r="E211" s="79">
        <f>+E203+E207</f>
        <v>0</v>
      </c>
      <c r="F211" s="79">
        <f aca="true" t="shared" si="41" ref="F211:M211">+F203+F207</f>
        <v>0</v>
      </c>
      <c r="G211" s="79">
        <f t="shared" si="41"/>
        <v>0</v>
      </c>
      <c r="H211" s="79">
        <f t="shared" si="41"/>
        <v>0</v>
      </c>
      <c r="I211" s="79">
        <f t="shared" si="41"/>
        <v>0</v>
      </c>
      <c r="J211" s="79">
        <f t="shared" si="41"/>
        <v>0</v>
      </c>
      <c r="K211" s="79">
        <f t="shared" si="41"/>
        <v>0</v>
      </c>
      <c r="L211" s="79">
        <f t="shared" si="41"/>
        <v>0</v>
      </c>
      <c r="M211" s="107">
        <f t="shared" si="41"/>
        <v>470</v>
      </c>
    </row>
    <row r="212" spans="2:13" ht="12.75">
      <c r="B212" s="80"/>
      <c r="C212" s="99">
        <f>+C204</f>
        <v>0</v>
      </c>
      <c r="D212" s="225"/>
      <c r="E212" s="82">
        <f>+E204+E208</f>
        <v>0</v>
      </c>
      <c r="F212" s="82">
        <f aca="true" t="shared" si="42" ref="F212:M212">+F204+F208</f>
        <v>0</v>
      </c>
      <c r="G212" s="82">
        <f t="shared" si="42"/>
        <v>0</v>
      </c>
      <c r="H212" s="82">
        <f t="shared" si="42"/>
        <v>0</v>
      </c>
      <c r="I212" s="82">
        <f t="shared" si="42"/>
        <v>0</v>
      </c>
      <c r="J212" s="82">
        <f t="shared" si="42"/>
        <v>0</v>
      </c>
      <c r="K212" s="82">
        <f t="shared" si="42"/>
        <v>0</v>
      </c>
      <c r="L212" s="82">
        <f t="shared" si="42"/>
        <v>0</v>
      </c>
      <c r="M212" s="109">
        <f t="shared" si="42"/>
        <v>0</v>
      </c>
    </row>
    <row r="213" ht="12.75">
      <c r="B213" s="11"/>
    </row>
    <row r="214" spans="1:13" ht="12.75">
      <c r="A214"/>
      <c r="B214" s="110" t="s">
        <v>139</v>
      </c>
      <c r="C214" s="111"/>
      <c r="D214" s="217"/>
      <c r="E214" s="112">
        <v>1980</v>
      </c>
      <c r="F214" s="112">
        <v>1985</v>
      </c>
      <c r="G214" s="112">
        <v>1990</v>
      </c>
      <c r="H214" s="112">
        <v>1995</v>
      </c>
      <c r="I214" s="112">
        <v>1996</v>
      </c>
      <c r="J214" s="112">
        <v>1997</v>
      </c>
      <c r="K214" s="112">
        <v>1998</v>
      </c>
      <c r="L214" s="112">
        <v>1999</v>
      </c>
      <c r="M214" s="113">
        <v>2000</v>
      </c>
    </row>
    <row r="215" spans="1:13" ht="32.25" customHeight="1">
      <c r="A215"/>
      <c r="B215" s="59">
        <v>1</v>
      </c>
      <c r="C215" s="60" t="s">
        <v>117</v>
      </c>
      <c r="D215" s="226"/>
      <c r="E215" s="61" t="str">
        <f>+IF(E209&gt;0,E210/E209,"-")</f>
        <v>-</v>
      </c>
      <c r="F215" s="61" t="str">
        <f aca="true" t="shared" si="43" ref="F215:M215">+IF(F209&gt;0,F210/F209,"-")</f>
        <v>-</v>
      </c>
      <c r="G215" s="61" t="str">
        <f t="shared" si="43"/>
        <v>-</v>
      </c>
      <c r="H215" s="61" t="str">
        <f t="shared" si="43"/>
        <v>-</v>
      </c>
      <c r="I215" s="61" t="str">
        <f t="shared" si="43"/>
        <v>-</v>
      </c>
      <c r="J215" s="61" t="str">
        <f t="shared" si="43"/>
        <v>-</v>
      </c>
      <c r="K215" s="61" t="str">
        <f t="shared" si="43"/>
        <v>-</v>
      </c>
      <c r="L215" s="61" t="str">
        <f t="shared" si="43"/>
        <v>-</v>
      </c>
      <c r="M215" s="62">
        <f t="shared" si="43"/>
        <v>0</v>
      </c>
    </row>
    <row r="216" spans="1:13" ht="39" customHeight="1">
      <c r="A216"/>
      <c r="B216" s="49">
        <v>2</v>
      </c>
      <c r="C216" s="53" t="s">
        <v>118</v>
      </c>
      <c r="D216" s="86"/>
      <c r="E216" s="51" t="str">
        <f>+IF(E201&gt;0,E202/E201,"-")</f>
        <v>-</v>
      </c>
      <c r="F216" s="51" t="str">
        <f aca="true" t="shared" si="44" ref="F216:M216">+IF(F201&gt;0,F202/F201,"-")</f>
        <v>-</v>
      </c>
      <c r="G216" s="51" t="str">
        <f t="shared" si="44"/>
        <v>-</v>
      </c>
      <c r="H216" s="51" t="str">
        <f t="shared" si="44"/>
        <v>-</v>
      </c>
      <c r="I216" s="51" t="str">
        <f t="shared" si="44"/>
        <v>-</v>
      </c>
      <c r="J216" s="51" t="str">
        <f t="shared" si="44"/>
        <v>-</v>
      </c>
      <c r="K216" s="51" t="str">
        <f t="shared" si="44"/>
        <v>-</v>
      </c>
      <c r="L216" s="51" t="str">
        <f t="shared" si="44"/>
        <v>-</v>
      </c>
      <c r="M216" s="52">
        <f t="shared" si="44"/>
        <v>0</v>
      </c>
    </row>
    <row r="217" spans="1:13" ht="36" customHeight="1">
      <c r="A217"/>
      <c r="B217" s="56">
        <v>3</v>
      </c>
      <c r="C217" s="53" t="s">
        <v>119</v>
      </c>
      <c r="D217" s="105"/>
      <c r="E217" s="57" t="str">
        <f>+IF(E205&gt;0,E206/E205,"-")</f>
        <v>-</v>
      </c>
      <c r="F217" s="57" t="str">
        <f aca="true" t="shared" si="45" ref="F217:M217">+IF(F205&gt;0,F206/F205,"-")</f>
        <v>-</v>
      </c>
      <c r="G217" s="57" t="str">
        <f t="shared" si="45"/>
        <v>-</v>
      </c>
      <c r="H217" s="57" t="str">
        <f t="shared" si="45"/>
        <v>-</v>
      </c>
      <c r="I217" s="57" t="str">
        <f t="shared" si="45"/>
        <v>-</v>
      </c>
      <c r="J217" s="57" t="str">
        <f t="shared" si="45"/>
        <v>-</v>
      </c>
      <c r="K217" s="57" t="str">
        <f t="shared" si="45"/>
        <v>-</v>
      </c>
      <c r="L217" s="57" t="str">
        <f t="shared" si="45"/>
        <v>-</v>
      </c>
      <c r="M217" s="58">
        <f t="shared" si="45"/>
        <v>0</v>
      </c>
    </row>
    <row r="218" spans="2:13" ht="12.75">
      <c r="B218" s="11"/>
      <c r="C218" s="6"/>
      <c r="D218" s="7"/>
      <c r="E218" s="7"/>
      <c r="F218" s="7"/>
      <c r="G218" s="7"/>
      <c r="H218" s="7"/>
      <c r="I218" s="7"/>
      <c r="J218" s="7"/>
      <c r="K218" s="7"/>
      <c r="L218" s="7"/>
      <c r="M218" s="7"/>
    </row>
    <row r="219" spans="1:13" ht="11.25" customHeight="1">
      <c r="A219"/>
      <c r="B219" s="93" t="s">
        <v>96</v>
      </c>
      <c r="C219" s="90"/>
      <c r="D219" s="91"/>
      <c r="E219" s="91"/>
      <c r="F219" s="91"/>
      <c r="G219" s="91"/>
      <c r="H219" s="91"/>
      <c r="I219" s="91"/>
      <c r="J219" s="91"/>
      <c r="K219" s="91"/>
      <c r="L219" s="91"/>
      <c r="M219" s="92"/>
    </row>
    <row r="220" spans="1:13" ht="11.25" customHeight="1">
      <c r="A220"/>
      <c r="B220" s="94" t="s">
        <v>97</v>
      </c>
      <c r="C220" s="95" t="s">
        <v>98</v>
      </c>
      <c r="D220" s="96"/>
      <c r="E220" s="96"/>
      <c r="F220" s="96"/>
      <c r="G220" s="96"/>
      <c r="H220" s="96"/>
      <c r="I220" s="96"/>
      <c r="J220" s="96"/>
      <c r="K220" s="96"/>
      <c r="L220" s="96"/>
      <c r="M220" s="97"/>
    </row>
    <row r="221" spans="1:13" ht="13.5" customHeight="1">
      <c r="A221"/>
      <c r="B221" s="238">
        <v>1</v>
      </c>
      <c r="C221" s="405" t="s">
        <v>211</v>
      </c>
      <c r="D221" s="410"/>
      <c r="E221" s="410"/>
      <c r="F221" s="410"/>
      <c r="G221" s="410"/>
      <c r="H221" s="410"/>
      <c r="I221" s="410"/>
      <c r="J221" s="410"/>
      <c r="K221" s="410"/>
      <c r="L221" s="410"/>
      <c r="M221" s="411"/>
    </row>
    <row r="222" spans="1:13" ht="13.5" customHeight="1">
      <c r="A222"/>
      <c r="B222" s="331"/>
      <c r="C222" s="405">
        <f>C248</f>
        <v>0</v>
      </c>
      <c r="D222" s="410"/>
      <c r="E222" s="410"/>
      <c r="F222" s="410"/>
      <c r="G222" s="410"/>
      <c r="H222" s="410"/>
      <c r="I222" s="410"/>
      <c r="J222" s="410"/>
      <c r="K222" s="410"/>
      <c r="L222" s="410"/>
      <c r="M222" s="411"/>
    </row>
    <row r="223" spans="1:13" ht="13.5" customHeight="1">
      <c r="A223"/>
      <c r="B223" s="331"/>
      <c r="C223" s="405"/>
      <c r="D223" s="410"/>
      <c r="E223" s="410"/>
      <c r="F223" s="410"/>
      <c r="G223" s="410"/>
      <c r="H223" s="410"/>
      <c r="I223" s="410"/>
      <c r="J223" s="410"/>
      <c r="K223" s="410"/>
      <c r="L223" s="410"/>
      <c r="M223" s="411"/>
    </row>
    <row r="224" spans="1:13" ht="13.5" customHeight="1">
      <c r="A224"/>
      <c r="B224" s="331"/>
      <c r="C224" s="405"/>
      <c r="D224" s="410"/>
      <c r="E224" s="410"/>
      <c r="F224" s="410"/>
      <c r="G224" s="410"/>
      <c r="H224" s="410"/>
      <c r="I224" s="410"/>
      <c r="J224" s="410"/>
      <c r="K224" s="410"/>
      <c r="L224" s="410"/>
      <c r="M224" s="411"/>
    </row>
    <row r="225" spans="1:13" ht="13.5" customHeight="1">
      <c r="A225"/>
      <c r="B225" s="331"/>
      <c r="C225" s="405"/>
      <c r="D225" s="410"/>
      <c r="E225" s="410"/>
      <c r="F225" s="410"/>
      <c r="G225" s="410"/>
      <c r="H225" s="410"/>
      <c r="I225" s="410"/>
      <c r="J225" s="410"/>
      <c r="K225" s="410"/>
      <c r="L225" s="410"/>
      <c r="M225" s="411"/>
    </row>
    <row r="226" spans="1:13" ht="13.5" customHeight="1">
      <c r="A226"/>
      <c r="B226" s="332"/>
      <c r="C226" s="405"/>
      <c r="D226" s="410"/>
      <c r="E226" s="410"/>
      <c r="F226" s="410"/>
      <c r="G226" s="410"/>
      <c r="H226" s="410"/>
      <c r="I226" s="410"/>
      <c r="J226" s="410"/>
      <c r="K226" s="410"/>
      <c r="L226" s="410"/>
      <c r="M226" s="411"/>
    </row>
    <row r="241" ht="12.75">
      <c r="B241" s="11"/>
    </row>
    <row r="242" ht="12.75">
      <c r="B242" s="11"/>
    </row>
    <row r="244" ht="12.75" hidden="1"/>
    <row r="246" spans="2:13" ht="15">
      <c r="B246" s="69" t="str">
        <f>+Index!B14</f>
        <v>II.6. Enrollments by field of study</v>
      </c>
      <c r="C246" s="70"/>
      <c r="D246" s="71"/>
      <c r="E246" s="71"/>
      <c r="F246" s="71"/>
      <c r="G246" s="71"/>
      <c r="H246" s="71"/>
      <c r="I246" s="71"/>
      <c r="J246" s="71"/>
      <c r="K246" s="71"/>
      <c r="L246" s="71"/>
      <c r="M246" s="72"/>
    </row>
    <row r="247" spans="2:13" ht="12.75">
      <c r="B247" s="6"/>
      <c r="C247" s="6"/>
      <c r="D247" s="7"/>
      <c r="E247" s="7"/>
      <c r="F247" s="7"/>
      <c r="G247" s="7"/>
      <c r="H247" s="7"/>
      <c r="I247" s="7"/>
      <c r="J247" s="7"/>
      <c r="K247" s="7"/>
      <c r="L247" s="7"/>
      <c r="M247" s="7"/>
    </row>
    <row r="248" spans="2:13" ht="13.5" thickBot="1">
      <c r="B248" s="23" t="s">
        <v>61</v>
      </c>
      <c r="C248" s="31"/>
      <c r="D248" s="211" t="s">
        <v>92</v>
      </c>
      <c r="E248" s="24">
        <v>1980</v>
      </c>
      <c r="F248" s="24">
        <v>1985</v>
      </c>
      <c r="G248" s="24">
        <v>1990</v>
      </c>
      <c r="H248" s="24">
        <v>1995</v>
      </c>
      <c r="I248" s="24">
        <v>1996</v>
      </c>
      <c r="J248" s="24">
        <v>1997</v>
      </c>
      <c r="K248" s="24">
        <v>1998</v>
      </c>
      <c r="L248" s="24">
        <v>1999</v>
      </c>
      <c r="M248" s="25">
        <v>2000</v>
      </c>
    </row>
    <row r="249" spans="1:13" s="152" customFormat="1" ht="12.75">
      <c r="A249" s="3"/>
      <c r="B249" s="38" t="str">
        <f>+ca_1</f>
        <v>A. Private Institutions</v>
      </c>
      <c r="C249" s="150"/>
      <c r="D249" s="224">
        <v>1</v>
      </c>
      <c r="E249" s="151">
        <f>SUM(E250:E259)</f>
        <v>0</v>
      </c>
      <c r="F249" s="151">
        <f aca="true" t="shared" si="46" ref="F249:M249">SUM(F250:F259)</f>
        <v>0</v>
      </c>
      <c r="G249" s="151">
        <f t="shared" si="46"/>
        <v>1983</v>
      </c>
      <c r="H249" s="151">
        <f t="shared" si="46"/>
        <v>4500</v>
      </c>
      <c r="I249" s="151">
        <f t="shared" si="46"/>
        <v>4484</v>
      </c>
      <c r="J249" s="151">
        <f t="shared" si="46"/>
        <v>5586</v>
      </c>
      <c r="K249" s="151">
        <f t="shared" si="46"/>
        <v>7784</v>
      </c>
      <c r="L249" s="151">
        <f t="shared" si="46"/>
        <v>7634</v>
      </c>
      <c r="M249" s="156">
        <f t="shared" si="46"/>
        <v>9009</v>
      </c>
    </row>
    <row r="250" spans="2:13" ht="12.75">
      <c r="B250" s="76"/>
      <c r="C250" s="157" t="str">
        <f>+a_1</f>
        <v>1. Agriculture</v>
      </c>
      <c r="D250" s="228"/>
      <c r="E250" s="314"/>
      <c r="F250" s="315"/>
      <c r="G250" s="400">
        <v>0</v>
      </c>
      <c r="H250" s="400">
        <v>0</v>
      </c>
      <c r="I250" s="400">
        <v>0</v>
      </c>
      <c r="J250" s="400">
        <v>19</v>
      </c>
      <c r="K250" s="400">
        <v>162</v>
      </c>
      <c r="L250" s="400">
        <v>201</v>
      </c>
      <c r="M250" s="399">
        <v>208</v>
      </c>
    </row>
    <row r="251" spans="2:13" ht="12.75">
      <c r="B251" s="76"/>
      <c r="C251" s="157" t="str">
        <f>+a_2</f>
        <v>2. Art &amp; Architecture</v>
      </c>
      <c r="D251" s="228"/>
      <c r="E251" s="316"/>
      <c r="F251" s="317"/>
      <c r="G251" s="142">
        <v>0</v>
      </c>
      <c r="H251" s="142">
        <v>0</v>
      </c>
      <c r="I251" s="142">
        <v>0</v>
      </c>
      <c r="J251" s="142">
        <v>0</v>
      </c>
      <c r="K251" s="142">
        <v>0</v>
      </c>
      <c r="L251" s="142">
        <v>72</v>
      </c>
      <c r="M251" s="143">
        <v>121</v>
      </c>
    </row>
    <row r="252" spans="2:13" ht="12.75">
      <c r="B252" s="76"/>
      <c r="C252" s="158" t="str">
        <f>+a_3</f>
        <v>3. Natural Sciences</v>
      </c>
      <c r="D252" s="228"/>
      <c r="E252" s="316"/>
      <c r="F252" s="317"/>
      <c r="G252" s="142">
        <v>0</v>
      </c>
      <c r="H252" s="142">
        <v>0</v>
      </c>
      <c r="I252" s="142">
        <v>0</v>
      </c>
      <c r="J252" s="142">
        <v>0</v>
      </c>
      <c r="K252" s="142">
        <v>0</v>
      </c>
      <c r="L252" s="142">
        <v>0</v>
      </c>
      <c r="M252" s="143">
        <v>0</v>
      </c>
    </row>
    <row r="253" spans="2:13" ht="12.75">
      <c r="B253" s="76"/>
      <c r="C253" s="157" t="str">
        <f>+a_4</f>
        <v>4. Social Sciences</v>
      </c>
      <c r="D253" s="228"/>
      <c r="E253" s="316"/>
      <c r="F253" s="317"/>
      <c r="G253" s="142">
        <v>292</v>
      </c>
      <c r="H253" s="142">
        <v>811</v>
      </c>
      <c r="I253" s="142">
        <v>689</v>
      </c>
      <c r="J253" s="142">
        <v>1314</v>
      </c>
      <c r="K253" s="142">
        <v>1422</v>
      </c>
      <c r="L253" s="142">
        <v>1413</v>
      </c>
      <c r="M253" s="143">
        <v>1696</v>
      </c>
    </row>
    <row r="254" spans="2:13" ht="12.75">
      <c r="B254" s="76"/>
      <c r="C254" s="157" t="str">
        <f>+a_5</f>
        <v>5. Law</v>
      </c>
      <c r="D254" s="228"/>
      <c r="E254" s="316"/>
      <c r="F254" s="317"/>
      <c r="G254" s="142">
        <v>0</v>
      </c>
      <c r="H254" s="142">
        <v>183</v>
      </c>
      <c r="I254" s="142">
        <v>172</v>
      </c>
      <c r="J254" s="142">
        <v>203</v>
      </c>
      <c r="K254" s="142">
        <v>198</v>
      </c>
      <c r="L254" s="142">
        <v>291</v>
      </c>
      <c r="M254" s="143">
        <v>551</v>
      </c>
    </row>
    <row r="255" spans="2:13" ht="12.75">
      <c r="B255" s="76"/>
      <c r="C255" s="157" t="s">
        <v>170</v>
      </c>
      <c r="D255" s="228"/>
      <c r="E255" s="316"/>
      <c r="F255" s="317"/>
      <c r="G255" s="142">
        <v>256</v>
      </c>
      <c r="H255" s="142">
        <v>222</v>
      </c>
      <c r="I255" s="142">
        <v>142</v>
      </c>
      <c r="J255" s="142">
        <v>82</v>
      </c>
      <c r="K255" s="142">
        <v>177</v>
      </c>
      <c r="L255" s="142">
        <v>369</v>
      </c>
      <c r="M255" s="143">
        <v>412</v>
      </c>
    </row>
    <row r="256" spans="2:13" ht="12.75">
      <c r="B256" s="76"/>
      <c r="C256" s="157" t="s">
        <v>192</v>
      </c>
      <c r="D256" s="228"/>
      <c r="E256" s="316"/>
      <c r="F256" s="317"/>
      <c r="G256" s="142">
        <v>227</v>
      </c>
      <c r="H256" s="142">
        <v>1260</v>
      </c>
      <c r="I256" s="142">
        <v>1616</v>
      </c>
      <c r="J256" s="142">
        <v>1917</v>
      </c>
      <c r="K256" s="142">
        <v>2613</v>
      </c>
      <c r="L256" s="142">
        <v>2049</v>
      </c>
      <c r="M256" s="143">
        <v>2144</v>
      </c>
    </row>
    <row r="257" spans="2:13" ht="12.75">
      <c r="B257" s="76"/>
      <c r="C257" s="158" t="s">
        <v>171</v>
      </c>
      <c r="D257" s="228"/>
      <c r="E257" s="316"/>
      <c r="F257" s="317"/>
      <c r="G257" s="142">
        <v>0</v>
      </c>
      <c r="H257" s="142">
        <v>0</v>
      </c>
      <c r="I257" s="142">
        <v>0</v>
      </c>
      <c r="J257" s="142">
        <v>10</v>
      </c>
      <c r="K257" s="142">
        <v>181</v>
      </c>
      <c r="L257" s="142">
        <v>167</v>
      </c>
      <c r="M257" s="143">
        <v>332</v>
      </c>
    </row>
    <row r="258" spans="2:13" ht="12.75">
      <c r="B258" s="76"/>
      <c r="C258" s="158" t="s">
        <v>191</v>
      </c>
      <c r="D258" s="228"/>
      <c r="E258" s="316"/>
      <c r="F258" s="317"/>
      <c r="G258" s="142">
        <v>1208</v>
      </c>
      <c r="H258" s="142">
        <v>2024</v>
      </c>
      <c r="I258" s="142">
        <v>1865</v>
      </c>
      <c r="J258" s="142">
        <v>2041</v>
      </c>
      <c r="K258" s="142">
        <v>3031</v>
      </c>
      <c r="L258" s="142">
        <v>3072</v>
      </c>
      <c r="M258" s="143">
        <v>3545</v>
      </c>
    </row>
    <row r="259" spans="2:13" ht="12.75">
      <c r="B259" s="76"/>
      <c r="C259" s="157" t="s">
        <v>172</v>
      </c>
      <c r="D259" s="228"/>
      <c r="E259" s="316"/>
      <c r="F259" s="317"/>
      <c r="G259" s="142">
        <v>0</v>
      </c>
      <c r="H259" s="142">
        <v>0</v>
      </c>
      <c r="I259" s="142">
        <v>0</v>
      </c>
      <c r="J259" s="142">
        <v>0</v>
      </c>
      <c r="K259" s="142">
        <v>0</v>
      </c>
      <c r="L259" s="142">
        <v>0</v>
      </c>
      <c r="M259" s="143">
        <v>0</v>
      </c>
    </row>
    <row r="260" spans="2:13" ht="12.75" hidden="1">
      <c r="B260" s="76"/>
      <c r="C260" s="159"/>
      <c r="D260" s="229"/>
      <c r="E260" s="136"/>
      <c r="F260" s="138"/>
      <c r="G260" s="138"/>
      <c r="H260" s="138"/>
      <c r="I260" s="138"/>
      <c r="J260" s="138"/>
      <c r="K260" s="138"/>
      <c r="L260" s="138"/>
      <c r="M260" s="139"/>
    </row>
    <row r="261" spans="1:13" s="152" customFormat="1" ht="12.75">
      <c r="A261" s="3"/>
      <c r="B261" s="39" t="str">
        <f>+ca_2</f>
        <v>B. Public Institutions</v>
      </c>
      <c r="C261" s="153"/>
      <c r="D261" s="230"/>
      <c r="E261" s="154">
        <f>SUM(E262:E271)</f>
        <v>0</v>
      </c>
      <c r="F261" s="154">
        <f aca="true" t="shared" si="47" ref="F261:M261">SUM(F262:F271)</f>
        <v>0</v>
      </c>
      <c r="G261" s="154">
        <f t="shared" si="47"/>
        <v>61673</v>
      </c>
      <c r="H261" s="154">
        <f t="shared" si="47"/>
        <v>70422</v>
      </c>
      <c r="I261" s="154">
        <f t="shared" si="47"/>
        <v>73806</v>
      </c>
      <c r="J261" s="154">
        <f t="shared" si="47"/>
        <v>74472</v>
      </c>
      <c r="K261" s="154">
        <f t="shared" si="47"/>
        <v>67931</v>
      </c>
      <c r="L261" s="154">
        <f t="shared" si="47"/>
        <v>77603</v>
      </c>
      <c r="M261" s="155">
        <f t="shared" si="47"/>
        <v>77627</v>
      </c>
    </row>
    <row r="262" spans="2:13" ht="12.75">
      <c r="B262" s="76"/>
      <c r="C262" s="157" t="str">
        <f>+a_1</f>
        <v>1. Agriculture</v>
      </c>
      <c r="D262" s="228"/>
      <c r="E262" s="329"/>
      <c r="F262" s="330"/>
      <c r="G262" s="140">
        <v>3451</v>
      </c>
      <c r="H262" s="140">
        <v>2940</v>
      </c>
      <c r="I262" s="140">
        <v>2940</v>
      </c>
      <c r="J262" s="140">
        <v>2940</v>
      </c>
      <c r="K262" s="140">
        <v>2809</v>
      </c>
      <c r="L262" s="140">
        <v>2794</v>
      </c>
      <c r="M262" s="185">
        <v>2794</v>
      </c>
    </row>
    <row r="263" spans="2:13" ht="12.75">
      <c r="B263" s="76"/>
      <c r="C263" s="157" t="str">
        <f>+a_2</f>
        <v>2. Art &amp; Architecture</v>
      </c>
      <c r="D263" s="228"/>
      <c r="E263" s="316"/>
      <c r="F263" s="317"/>
      <c r="G263" s="142">
        <v>5774</v>
      </c>
      <c r="H263" s="142">
        <v>7184</v>
      </c>
      <c r="I263" s="142">
        <v>7184</v>
      </c>
      <c r="J263" s="142">
        <v>7184</v>
      </c>
      <c r="K263" s="142">
        <v>6997</v>
      </c>
      <c r="L263" s="142">
        <v>6382</v>
      </c>
      <c r="M263" s="143">
        <v>6382</v>
      </c>
    </row>
    <row r="264" spans="2:13" ht="12.75">
      <c r="B264" s="76"/>
      <c r="C264" s="158" t="str">
        <f>+a_3</f>
        <v>3. Natural Sciences</v>
      </c>
      <c r="D264" s="228"/>
      <c r="E264" s="316"/>
      <c r="F264" s="317"/>
      <c r="G264" s="142">
        <v>1875</v>
      </c>
      <c r="H264" s="142">
        <v>3718</v>
      </c>
      <c r="I264" s="142">
        <v>3718</v>
      </c>
      <c r="J264" s="142">
        <v>3718</v>
      </c>
      <c r="K264" s="142">
        <v>3574</v>
      </c>
      <c r="L264" s="142">
        <v>3417</v>
      </c>
      <c r="M264" s="143">
        <v>3417</v>
      </c>
    </row>
    <row r="265" spans="2:13" ht="12.75">
      <c r="B265" s="76"/>
      <c r="C265" s="157" t="str">
        <f>+a_4</f>
        <v>4. Social Sciences</v>
      </c>
      <c r="D265" s="228"/>
      <c r="E265" s="316"/>
      <c r="F265" s="317"/>
      <c r="G265" s="142">
        <v>4655</v>
      </c>
      <c r="H265" s="142">
        <v>8064</v>
      </c>
      <c r="I265" s="142">
        <v>8064</v>
      </c>
      <c r="J265" s="142">
        <v>8064</v>
      </c>
      <c r="K265" s="142">
        <v>4703</v>
      </c>
      <c r="L265" s="142">
        <v>7550</v>
      </c>
      <c r="M265" s="143">
        <v>7550</v>
      </c>
    </row>
    <row r="266" spans="2:13" ht="12.75">
      <c r="B266" s="76"/>
      <c r="C266" s="157" t="str">
        <f>+a_5</f>
        <v>5. Law</v>
      </c>
      <c r="D266" s="228"/>
      <c r="E266" s="316"/>
      <c r="F266" s="317"/>
      <c r="G266" s="142">
        <v>14380</v>
      </c>
      <c r="H266" s="142">
        <v>11874</v>
      </c>
      <c r="I266" s="142">
        <v>11492</v>
      </c>
      <c r="J266" s="142">
        <v>11492</v>
      </c>
      <c r="K266" s="142">
        <v>9154</v>
      </c>
      <c r="L266" s="142">
        <v>12783</v>
      </c>
      <c r="M266" s="143">
        <v>12783</v>
      </c>
    </row>
    <row r="267" spans="2:13" ht="12.75">
      <c r="B267" s="76"/>
      <c r="C267" s="157" t="s">
        <v>170</v>
      </c>
      <c r="D267" s="228"/>
      <c r="E267" s="316"/>
      <c r="F267" s="317"/>
      <c r="G267" s="142">
        <v>3730</v>
      </c>
      <c r="H267" s="142">
        <v>9328</v>
      </c>
      <c r="I267" s="142">
        <v>13089</v>
      </c>
      <c r="J267" s="142">
        <v>13788</v>
      </c>
      <c r="K267" s="142">
        <v>13308</v>
      </c>
      <c r="L267" s="142">
        <v>14551</v>
      </c>
      <c r="M267" s="143">
        <v>14551</v>
      </c>
    </row>
    <row r="268" spans="2:13" ht="12.75">
      <c r="B268" s="76"/>
      <c r="C268" s="157" t="s">
        <v>192</v>
      </c>
      <c r="D268" s="228"/>
      <c r="E268" s="316"/>
      <c r="F268" s="317"/>
      <c r="G268" s="142">
        <v>6284</v>
      </c>
      <c r="H268" s="142">
        <v>5184</v>
      </c>
      <c r="I268" s="142">
        <v>5178</v>
      </c>
      <c r="J268" s="142">
        <v>5198</v>
      </c>
      <c r="K268" s="142">
        <v>4065</v>
      </c>
      <c r="L268" s="142">
        <v>5189</v>
      </c>
      <c r="M268" s="143">
        <v>5189</v>
      </c>
    </row>
    <row r="269" spans="2:13" ht="12.75">
      <c r="B269" s="76"/>
      <c r="C269" s="158" t="s">
        <v>171</v>
      </c>
      <c r="D269" s="228"/>
      <c r="E269" s="316"/>
      <c r="F269" s="317"/>
      <c r="G269" s="142">
        <v>12156</v>
      </c>
      <c r="H269" s="142">
        <v>10743</v>
      </c>
      <c r="I269" s="142">
        <v>10743</v>
      </c>
      <c r="J269" s="142">
        <v>10743</v>
      </c>
      <c r="K269" s="142">
        <v>12932</v>
      </c>
      <c r="L269" s="142">
        <v>11443</v>
      </c>
      <c r="M269" s="143">
        <v>11443</v>
      </c>
    </row>
    <row r="270" spans="2:13" ht="12.75">
      <c r="B270" s="76"/>
      <c r="C270" s="158" t="s">
        <v>191</v>
      </c>
      <c r="D270" s="228"/>
      <c r="E270" s="316"/>
      <c r="F270" s="317"/>
      <c r="G270" s="142">
        <v>9123</v>
      </c>
      <c r="H270" s="142">
        <v>10800</v>
      </c>
      <c r="I270" s="142">
        <v>10800</v>
      </c>
      <c r="J270" s="142">
        <v>10800</v>
      </c>
      <c r="K270" s="142">
        <v>9789</v>
      </c>
      <c r="L270" s="142">
        <v>12867</v>
      </c>
      <c r="M270" s="143">
        <v>12867</v>
      </c>
    </row>
    <row r="271" spans="2:13" ht="12.75">
      <c r="B271" s="76"/>
      <c r="C271" s="157" t="s">
        <v>172</v>
      </c>
      <c r="D271" s="228"/>
      <c r="E271" s="316"/>
      <c r="F271" s="317"/>
      <c r="G271" s="142">
        <v>245</v>
      </c>
      <c r="H271" s="142">
        <v>587</v>
      </c>
      <c r="I271" s="142">
        <v>598</v>
      </c>
      <c r="J271" s="142">
        <v>545</v>
      </c>
      <c r="K271" s="142">
        <v>600</v>
      </c>
      <c r="L271" s="142">
        <v>627</v>
      </c>
      <c r="M271" s="143">
        <v>651</v>
      </c>
    </row>
    <row r="272" spans="2:13" ht="12.75" hidden="1">
      <c r="B272" s="76"/>
      <c r="C272" s="74"/>
      <c r="D272" s="213"/>
      <c r="E272" s="136"/>
      <c r="F272" s="138"/>
      <c r="G272" s="138"/>
      <c r="H272" s="138"/>
      <c r="I272" s="138"/>
      <c r="J272" s="138"/>
      <c r="K272" s="138"/>
      <c r="L272" s="138"/>
      <c r="M272" s="139"/>
    </row>
    <row r="273" spans="1:13" s="152" customFormat="1" ht="12.75">
      <c r="A273" s="3"/>
      <c r="B273" s="39" t="str">
        <f>+ca_3</f>
        <v>C.Total (private and public) </v>
      </c>
      <c r="C273" s="153"/>
      <c r="D273" s="230"/>
      <c r="E273" s="154">
        <f>SUM(E274:E283)</f>
        <v>0</v>
      </c>
      <c r="F273" s="154">
        <f aca="true" t="shared" si="48" ref="F273:M273">SUM(F274:F283)</f>
        <v>0</v>
      </c>
      <c r="G273" s="154">
        <f t="shared" si="48"/>
        <v>63656</v>
      </c>
      <c r="H273" s="154">
        <f t="shared" si="48"/>
        <v>74922</v>
      </c>
      <c r="I273" s="154">
        <f t="shared" si="48"/>
        <v>78290</v>
      </c>
      <c r="J273" s="154">
        <f t="shared" si="48"/>
        <v>80058</v>
      </c>
      <c r="K273" s="154">
        <f t="shared" si="48"/>
        <v>75715</v>
      </c>
      <c r="L273" s="154">
        <f t="shared" si="48"/>
        <v>85237</v>
      </c>
      <c r="M273" s="155">
        <f t="shared" si="48"/>
        <v>86636</v>
      </c>
    </row>
    <row r="274" spans="2:13" ht="12.75">
      <c r="B274" s="76"/>
      <c r="C274" s="157" t="str">
        <f>+a_1</f>
        <v>1. Agriculture</v>
      </c>
      <c r="D274" s="228"/>
      <c r="E274" s="294"/>
      <c r="F274" s="328"/>
      <c r="G274" s="328">
        <f aca="true" t="shared" si="49" ref="G274:M274">SUM(G250,G262)</f>
        <v>3451</v>
      </c>
      <c r="H274" s="328">
        <f t="shared" si="49"/>
        <v>2940</v>
      </c>
      <c r="I274" s="328">
        <f t="shared" si="49"/>
        <v>2940</v>
      </c>
      <c r="J274" s="328">
        <f t="shared" si="49"/>
        <v>2959</v>
      </c>
      <c r="K274" s="328">
        <f t="shared" si="49"/>
        <v>2971</v>
      </c>
      <c r="L274" s="328">
        <f t="shared" si="49"/>
        <v>2995</v>
      </c>
      <c r="M274" s="328">
        <f t="shared" si="49"/>
        <v>3002</v>
      </c>
    </row>
    <row r="275" spans="2:13" ht="12.75">
      <c r="B275" s="76"/>
      <c r="C275" s="157" t="str">
        <f>+a_2</f>
        <v>2. Art &amp; Architecture</v>
      </c>
      <c r="D275" s="228"/>
      <c r="E275" s="295"/>
      <c r="F275" s="328"/>
      <c r="G275" s="328">
        <f aca="true" t="shared" si="50" ref="G275:M283">SUM(G251,G263)</f>
        <v>5774</v>
      </c>
      <c r="H275" s="328">
        <f t="shared" si="50"/>
        <v>7184</v>
      </c>
      <c r="I275" s="328">
        <f t="shared" si="50"/>
        <v>7184</v>
      </c>
      <c r="J275" s="328">
        <f t="shared" si="50"/>
        <v>7184</v>
      </c>
      <c r="K275" s="328">
        <f t="shared" si="50"/>
        <v>6997</v>
      </c>
      <c r="L275" s="328">
        <f t="shared" si="50"/>
        <v>6454</v>
      </c>
      <c r="M275" s="328">
        <f t="shared" si="50"/>
        <v>6503</v>
      </c>
    </row>
    <row r="276" spans="2:13" ht="12.75">
      <c r="B276" s="76"/>
      <c r="C276" s="158" t="str">
        <f>+a_3</f>
        <v>3. Natural Sciences</v>
      </c>
      <c r="D276" s="228"/>
      <c r="E276" s="295"/>
      <c r="F276" s="328"/>
      <c r="G276" s="328">
        <f t="shared" si="50"/>
        <v>1875</v>
      </c>
      <c r="H276" s="328">
        <f t="shared" si="50"/>
        <v>3718</v>
      </c>
      <c r="I276" s="328">
        <f t="shared" si="50"/>
        <v>3718</v>
      </c>
      <c r="J276" s="328">
        <f t="shared" si="50"/>
        <v>3718</v>
      </c>
      <c r="K276" s="328">
        <f t="shared" si="50"/>
        <v>3574</v>
      </c>
      <c r="L276" s="328">
        <f t="shared" si="50"/>
        <v>3417</v>
      </c>
      <c r="M276" s="328">
        <f t="shared" si="50"/>
        <v>3417</v>
      </c>
    </row>
    <row r="277" spans="2:13" ht="12.75">
      <c r="B277" s="76"/>
      <c r="C277" s="157" t="str">
        <f>+a_4</f>
        <v>4. Social Sciences</v>
      </c>
      <c r="D277" s="228"/>
      <c r="E277" s="295"/>
      <c r="F277" s="328"/>
      <c r="G277" s="328">
        <f t="shared" si="50"/>
        <v>4947</v>
      </c>
      <c r="H277" s="328">
        <f t="shared" si="50"/>
        <v>8875</v>
      </c>
      <c r="I277" s="328">
        <f t="shared" si="50"/>
        <v>8753</v>
      </c>
      <c r="J277" s="328">
        <f t="shared" si="50"/>
        <v>9378</v>
      </c>
      <c r="K277" s="328">
        <f t="shared" si="50"/>
        <v>6125</v>
      </c>
      <c r="L277" s="328">
        <f t="shared" si="50"/>
        <v>8963</v>
      </c>
      <c r="M277" s="328">
        <f t="shared" si="50"/>
        <v>9246</v>
      </c>
    </row>
    <row r="278" spans="2:13" ht="12.75">
      <c r="B278" s="76"/>
      <c r="C278" s="157" t="str">
        <f>+a_5</f>
        <v>5. Law</v>
      </c>
      <c r="D278" s="228"/>
      <c r="E278" s="295"/>
      <c r="F278" s="328"/>
      <c r="G278" s="328">
        <f t="shared" si="50"/>
        <v>14380</v>
      </c>
      <c r="H278" s="328">
        <f t="shared" si="50"/>
        <v>12057</v>
      </c>
      <c r="I278" s="328">
        <f t="shared" si="50"/>
        <v>11664</v>
      </c>
      <c r="J278" s="328">
        <f t="shared" si="50"/>
        <v>11695</v>
      </c>
      <c r="K278" s="328">
        <f t="shared" si="50"/>
        <v>9352</v>
      </c>
      <c r="L278" s="328">
        <f t="shared" si="50"/>
        <v>13074</v>
      </c>
      <c r="M278" s="328">
        <f t="shared" si="50"/>
        <v>13334</v>
      </c>
    </row>
    <row r="279" spans="2:13" ht="12.75">
      <c r="B279" s="76"/>
      <c r="C279" s="157" t="s">
        <v>170</v>
      </c>
      <c r="D279" s="228"/>
      <c r="E279" s="295"/>
      <c r="F279" s="328"/>
      <c r="G279" s="328">
        <f t="shared" si="50"/>
        <v>3986</v>
      </c>
      <c r="H279" s="328">
        <f t="shared" si="50"/>
        <v>9550</v>
      </c>
      <c r="I279" s="328">
        <f t="shared" si="50"/>
        <v>13231</v>
      </c>
      <c r="J279" s="328">
        <f t="shared" si="50"/>
        <v>13870</v>
      </c>
      <c r="K279" s="328">
        <f t="shared" si="50"/>
        <v>13485</v>
      </c>
      <c r="L279" s="328">
        <f t="shared" si="50"/>
        <v>14920</v>
      </c>
      <c r="M279" s="328">
        <f t="shared" si="50"/>
        <v>14963</v>
      </c>
    </row>
    <row r="280" spans="2:13" ht="12.75">
      <c r="B280" s="76"/>
      <c r="C280" s="157" t="s">
        <v>192</v>
      </c>
      <c r="D280" s="228"/>
      <c r="E280" s="295"/>
      <c r="F280" s="328"/>
      <c r="G280" s="328">
        <f aca="true" t="shared" si="51" ref="G280:M280">SUM(G256,G268)</f>
        <v>6511</v>
      </c>
      <c r="H280" s="328">
        <f t="shared" si="51"/>
        <v>6444</v>
      </c>
      <c r="I280" s="328">
        <f t="shared" si="51"/>
        <v>6794</v>
      </c>
      <c r="J280" s="328">
        <f t="shared" si="51"/>
        <v>7115</v>
      </c>
      <c r="K280" s="328">
        <f t="shared" si="51"/>
        <v>6678</v>
      </c>
      <c r="L280" s="328">
        <f t="shared" si="51"/>
        <v>7238</v>
      </c>
      <c r="M280" s="328">
        <f t="shared" si="51"/>
        <v>7333</v>
      </c>
    </row>
    <row r="281" spans="2:13" ht="12.75">
      <c r="B281" s="76"/>
      <c r="C281" s="158" t="s">
        <v>173</v>
      </c>
      <c r="D281" s="228"/>
      <c r="E281" s="295"/>
      <c r="F281" s="328"/>
      <c r="G281" s="328">
        <f t="shared" si="50"/>
        <v>12156</v>
      </c>
      <c r="H281" s="328">
        <f t="shared" si="50"/>
        <v>10743</v>
      </c>
      <c r="I281" s="328">
        <f t="shared" si="50"/>
        <v>10743</v>
      </c>
      <c r="J281" s="328">
        <f t="shared" si="50"/>
        <v>10753</v>
      </c>
      <c r="K281" s="328">
        <f t="shared" si="50"/>
        <v>13113</v>
      </c>
      <c r="L281" s="328">
        <f t="shared" si="50"/>
        <v>11610</v>
      </c>
      <c r="M281" s="328">
        <f t="shared" si="50"/>
        <v>11775</v>
      </c>
    </row>
    <row r="282" spans="2:13" ht="12.75">
      <c r="B282" s="76"/>
      <c r="C282" s="158" t="s">
        <v>191</v>
      </c>
      <c r="D282" s="228"/>
      <c r="E282" s="295"/>
      <c r="F282" s="328"/>
      <c r="G282" s="328">
        <f aca="true" t="shared" si="52" ref="G282:M282">SUM(G258,G270)</f>
        <v>10331</v>
      </c>
      <c r="H282" s="328">
        <f t="shared" si="52"/>
        <v>12824</v>
      </c>
      <c r="I282" s="328">
        <f t="shared" si="52"/>
        <v>12665</v>
      </c>
      <c r="J282" s="328">
        <f t="shared" si="52"/>
        <v>12841</v>
      </c>
      <c r="K282" s="328">
        <f t="shared" si="52"/>
        <v>12820</v>
      </c>
      <c r="L282" s="328">
        <f t="shared" si="52"/>
        <v>15939</v>
      </c>
      <c r="M282" s="328">
        <f t="shared" si="52"/>
        <v>16412</v>
      </c>
    </row>
    <row r="283" spans="2:13" ht="12.75">
      <c r="B283" s="80"/>
      <c r="C283" s="160" t="s">
        <v>172</v>
      </c>
      <c r="D283" s="231"/>
      <c r="E283" s="321"/>
      <c r="F283" s="328"/>
      <c r="G283" s="328">
        <f t="shared" si="50"/>
        <v>245</v>
      </c>
      <c r="H283" s="328">
        <f t="shared" si="50"/>
        <v>587</v>
      </c>
      <c r="I283" s="328">
        <f t="shared" si="50"/>
        <v>598</v>
      </c>
      <c r="J283" s="328">
        <f t="shared" si="50"/>
        <v>545</v>
      </c>
      <c r="K283" s="328">
        <f t="shared" si="50"/>
        <v>600</v>
      </c>
      <c r="L283" s="328">
        <f t="shared" si="50"/>
        <v>627</v>
      </c>
      <c r="M283" s="328">
        <f t="shared" si="50"/>
        <v>651</v>
      </c>
    </row>
    <row r="284" spans="2:13" ht="13.5" hidden="1" thickBot="1">
      <c r="B284" s="118"/>
      <c r="C284" s="101"/>
      <c r="D284" s="232"/>
      <c r="E284" s="119"/>
      <c r="F284" s="120"/>
      <c r="G284" s="120"/>
      <c r="H284" s="120"/>
      <c r="I284" s="120"/>
      <c r="J284" s="120"/>
      <c r="K284" s="120"/>
      <c r="L284" s="120"/>
      <c r="M284" s="121"/>
    </row>
    <row r="286" spans="1:13" ht="12.75">
      <c r="A286"/>
      <c r="B286" s="110" t="s">
        <v>139</v>
      </c>
      <c r="C286" s="111"/>
      <c r="D286" s="217"/>
      <c r="E286" s="112">
        <v>1980</v>
      </c>
      <c r="F286" s="112">
        <v>1985</v>
      </c>
      <c r="G286" s="112">
        <v>1990</v>
      </c>
      <c r="H286" s="112">
        <v>1995</v>
      </c>
      <c r="I286" s="112">
        <v>1996</v>
      </c>
      <c r="J286" s="112">
        <v>1997</v>
      </c>
      <c r="K286" s="112">
        <v>1998</v>
      </c>
      <c r="L286" s="112">
        <v>1999</v>
      </c>
      <c r="M286" s="113">
        <v>2000</v>
      </c>
    </row>
    <row r="287" spans="1:13" ht="32.25" customHeight="1">
      <c r="A287"/>
      <c r="B287" s="161">
        <v>1</v>
      </c>
      <c r="C287" s="167" t="s">
        <v>120</v>
      </c>
      <c r="D287" s="226"/>
      <c r="E287" s="61" t="str">
        <f aca="true" t="shared" si="53" ref="E287:M287">+IF(E273&gt;0,(E282+E281+E276)/E273,"-")</f>
        <v>-</v>
      </c>
      <c r="F287" s="61" t="str">
        <f t="shared" si="53"/>
        <v>-</v>
      </c>
      <c r="G287" s="61">
        <f t="shared" si="53"/>
        <v>0.38271333417117004</v>
      </c>
      <c r="H287" s="61">
        <f t="shared" si="53"/>
        <v>0.36417874589573157</v>
      </c>
      <c r="I287" s="61">
        <f t="shared" si="53"/>
        <v>0.3464810320602887</v>
      </c>
      <c r="J287" s="61">
        <f t="shared" si="53"/>
        <v>0.34115266431836916</v>
      </c>
      <c r="K287" s="61">
        <f t="shared" si="53"/>
        <v>0.38971141781681307</v>
      </c>
      <c r="L287" s="61">
        <f t="shared" si="53"/>
        <v>0.3632929361662189</v>
      </c>
      <c r="M287" s="62">
        <f t="shared" si="53"/>
        <v>0.3647906182187543</v>
      </c>
    </row>
    <row r="288" spans="1:13" ht="39" customHeight="1">
      <c r="A288"/>
      <c r="B288" s="163">
        <v>2</v>
      </c>
      <c r="C288" s="168" t="s">
        <v>121</v>
      </c>
      <c r="D288" s="86"/>
      <c r="E288" s="51" t="str">
        <f aca="true" t="shared" si="54" ref="E288:M288">IF(E249&gt;0,(+E252+E257+E258)/E249,"-")</f>
        <v>-</v>
      </c>
      <c r="F288" s="51" t="str">
        <f t="shared" si="54"/>
        <v>-</v>
      </c>
      <c r="G288" s="51">
        <f t="shared" si="54"/>
        <v>0.6091780131114473</v>
      </c>
      <c r="H288" s="51">
        <f t="shared" si="54"/>
        <v>0.4497777777777778</v>
      </c>
      <c r="I288" s="51">
        <f t="shared" si="54"/>
        <v>0.41592328278322926</v>
      </c>
      <c r="J288" s="51">
        <f t="shared" si="54"/>
        <v>0.36716791979949875</v>
      </c>
      <c r="K288" s="51">
        <f t="shared" si="54"/>
        <v>0.41264131551901334</v>
      </c>
      <c r="L288" s="51">
        <f t="shared" si="54"/>
        <v>0.42428608855121824</v>
      </c>
      <c r="M288" s="52">
        <f t="shared" si="54"/>
        <v>0.43034743034743034</v>
      </c>
    </row>
    <row r="289" spans="1:13" ht="36" customHeight="1">
      <c r="A289"/>
      <c r="B289" s="165">
        <v>3</v>
      </c>
      <c r="C289" s="168" t="s">
        <v>122</v>
      </c>
      <c r="D289" s="105"/>
      <c r="E289" s="57" t="str">
        <f>+IF(E261&gt;0,(E264+E269+E270)/E261,"-")</f>
        <v>-</v>
      </c>
      <c r="F289" s="57" t="str">
        <f aca="true" t="shared" si="55" ref="F289:M289">+IF(F261&gt;0,(F264+F269+F270)/F261,"-")</f>
        <v>-</v>
      </c>
      <c r="G289" s="57">
        <f t="shared" si="55"/>
        <v>0.3754317124187246</v>
      </c>
      <c r="H289" s="57">
        <f t="shared" si="55"/>
        <v>0.358708926187839</v>
      </c>
      <c r="I289" s="57">
        <f t="shared" si="55"/>
        <v>0.3422621467089397</v>
      </c>
      <c r="J289" s="57">
        <f t="shared" si="55"/>
        <v>0.33920131055967345</v>
      </c>
      <c r="K289" s="57">
        <f t="shared" si="55"/>
        <v>0.3870839528344938</v>
      </c>
      <c r="L289" s="57">
        <f t="shared" si="55"/>
        <v>0.35729288816154015</v>
      </c>
      <c r="M289" s="58">
        <f t="shared" si="55"/>
        <v>0.35718242364125885</v>
      </c>
    </row>
    <row r="290" spans="2:13" ht="12.75">
      <c r="B290" s="11"/>
      <c r="C290" s="6"/>
      <c r="D290" s="7"/>
      <c r="E290" s="7"/>
      <c r="F290" s="7"/>
      <c r="G290" s="7"/>
      <c r="H290" s="7"/>
      <c r="I290" s="7"/>
      <c r="J290" s="7"/>
      <c r="K290" s="7"/>
      <c r="L290" s="7"/>
      <c r="M290" s="7"/>
    </row>
    <row r="291" spans="1:13" ht="11.25" customHeight="1">
      <c r="A291"/>
      <c r="B291" s="93" t="s">
        <v>96</v>
      </c>
      <c r="C291" s="90"/>
      <c r="D291" s="91"/>
      <c r="E291" s="91"/>
      <c r="F291" s="91"/>
      <c r="G291" s="91"/>
      <c r="H291" s="91"/>
      <c r="I291" s="91"/>
      <c r="J291" s="91"/>
      <c r="K291" s="91"/>
      <c r="L291" s="91"/>
      <c r="M291" s="92"/>
    </row>
    <row r="292" spans="1:13" ht="11.25" customHeight="1">
      <c r="A292"/>
      <c r="B292" s="94" t="s">
        <v>97</v>
      </c>
      <c r="C292" s="95" t="s">
        <v>98</v>
      </c>
      <c r="D292" s="96"/>
      <c r="E292" s="96"/>
      <c r="F292" s="96"/>
      <c r="G292" s="96"/>
      <c r="H292" s="96"/>
      <c r="I292" s="96"/>
      <c r="J292" s="96"/>
      <c r="K292" s="96"/>
      <c r="L292" s="96"/>
      <c r="M292" s="97"/>
    </row>
    <row r="293" spans="1:13" ht="12.75">
      <c r="A293"/>
      <c r="B293" s="238">
        <v>1</v>
      </c>
      <c r="C293" s="405" t="s">
        <v>143</v>
      </c>
      <c r="D293" s="410"/>
      <c r="E293" s="410"/>
      <c r="F293" s="410"/>
      <c r="G293" s="410"/>
      <c r="H293" s="410"/>
      <c r="I293" s="410"/>
      <c r="J293" s="410"/>
      <c r="K293" s="410"/>
      <c r="L293" s="410"/>
      <c r="M293" s="411"/>
    </row>
    <row r="294" spans="1:13" ht="12.75">
      <c r="A294"/>
      <c r="B294" s="331">
        <v>2</v>
      </c>
      <c r="C294" s="402" t="s">
        <v>208</v>
      </c>
      <c r="D294" s="412"/>
      <c r="E294" s="412"/>
      <c r="F294" s="412"/>
      <c r="G294" s="412"/>
      <c r="H294" s="412"/>
      <c r="I294" s="412"/>
      <c r="J294" s="412"/>
      <c r="K294" s="412"/>
      <c r="L294" s="412"/>
      <c r="M294" s="413"/>
    </row>
    <row r="295" spans="1:13" ht="12.75">
      <c r="A295"/>
      <c r="B295" s="372">
        <v>3</v>
      </c>
      <c r="C295" s="402" t="s">
        <v>203</v>
      </c>
      <c r="D295" s="412"/>
      <c r="E295" s="412"/>
      <c r="F295" s="412"/>
      <c r="G295" s="412"/>
      <c r="H295" s="412"/>
      <c r="I295" s="412"/>
      <c r="J295" s="412"/>
      <c r="K295" s="412"/>
      <c r="L295" s="412"/>
      <c r="M295" s="413"/>
    </row>
    <row r="296" spans="1:13" ht="13.5" customHeight="1">
      <c r="A296"/>
      <c r="B296" s="331"/>
      <c r="C296" s="402"/>
      <c r="D296" s="412"/>
      <c r="E296" s="412"/>
      <c r="F296" s="412"/>
      <c r="G296" s="412"/>
      <c r="H296" s="412"/>
      <c r="I296" s="412"/>
      <c r="J296" s="412"/>
      <c r="K296" s="412"/>
      <c r="L296" s="412"/>
      <c r="M296" s="413"/>
    </row>
    <row r="297" spans="1:13" ht="13.5" customHeight="1">
      <c r="A297"/>
      <c r="B297" s="331"/>
      <c r="C297" s="402"/>
      <c r="D297" s="412"/>
      <c r="E297" s="412"/>
      <c r="F297" s="412"/>
      <c r="G297" s="412"/>
      <c r="H297" s="412"/>
      <c r="I297" s="412"/>
      <c r="J297" s="412"/>
      <c r="K297" s="412"/>
      <c r="L297" s="412"/>
      <c r="M297" s="413"/>
    </row>
    <row r="298" spans="1:13" ht="13.5" customHeight="1">
      <c r="A298"/>
      <c r="B298" s="332"/>
      <c r="C298" s="414"/>
      <c r="D298" s="415"/>
      <c r="E298" s="415"/>
      <c r="F298" s="415"/>
      <c r="G298" s="415"/>
      <c r="H298" s="415"/>
      <c r="I298" s="415"/>
      <c r="J298" s="415"/>
      <c r="K298" s="415"/>
      <c r="L298" s="415"/>
      <c r="M298" s="416"/>
    </row>
    <row r="317" spans="2:13" ht="15">
      <c r="B317" s="69" t="str">
        <f>+Index!B15</f>
        <v>II.7. Enrollments by level of program (undergraduate/graduate)</v>
      </c>
      <c r="C317" s="70"/>
      <c r="D317" s="71"/>
      <c r="E317" s="71"/>
      <c r="F317" s="71"/>
      <c r="G317" s="71"/>
      <c r="H317" s="71"/>
      <c r="I317" s="71"/>
      <c r="J317" s="71"/>
      <c r="K317" s="71"/>
      <c r="L317" s="71"/>
      <c r="M317" s="72"/>
    </row>
    <row r="318" spans="2:13" ht="12.75">
      <c r="B318" s="6"/>
      <c r="C318" s="6"/>
      <c r="D318" s="7"/>
      <c r="E318" s="7"/>
      <c r="F318" s="7"/>
      <c r="G318" s="7"/>
      <c r="H318" s="7"/>
      <c r="I318" s="7"/>
      <c r="J318" s="7"/>
      <c r="K318" s="7"/>
      <c r="L318" s="7"/>
      <c r="M318" s="7"/>
    </row>
    <row r="319" spans="2:13" ht="13.5" thickBot="1">
      <c r="B319" s="23" t="s">
        <v>61</v>
      </c>
      <c r="C319" s="31"/>
      <c r="D319" s="351" t="s">
        <v>92</v>
      </c>
      <c r="E319" s="24">
        <v>1980</v>
      </c>
      <c r="F319" s="24">
        <v>1985</v>
      </c>
      <c r="G319" s="24">
        <v>1990</v>
      </c>
      <c r="H319" s="24">
        <v>1995</v>
      </c>
      <c r="I319" s="24">
        <v>1996</v>
      </c>
      <c r="J319" s="24">
        <v>1997</v>
      </c>
      <c r="K319" s="24">
        <v>1998</v>
      </c>
      <c r="L319" s="24">
        <v>1999</v>
      </c>
      <c r="M319" s="25">
        <v>2000</v>
      </c>
    </row>
    <row r="320" spans="2:13" ht="12.75">
      <c r="B320" s="38" t="str">
        <f>+ca_1</f>
        <v>A. Private Institutions</v>
      </c>
      <c r="C320" s="83"/>
      <c r="D320" s="352"/>
      <c r="E320" s="287">
        <f>+E321+E322</f>
        <v>0</v>
      </c>
      <c r="F320" s="287">
        <f aca="true" t="shared" si="56" ref="F320:M320">+F321+F322</f>
        <v>0</v>
      </c>
      <c r="G320" s="287">
        <f t="shared" si="56"/>
        <v>0</v>
      </c>
      <c r="H320" s="287">
        <f t="shared" si="56"/>
        <v>0</v>
      </c>
      <c r="I320" s="287">
        <f t="shared" si="56"/>
        <v>0</v>
      </c>
      <c r="J320" s="287">
        <f t="shared" si="56"/>
        <v>0</v>
      </c>
      <c r="K320" s="287">
        <f t="shared" si="56"/>
        <v>0</v>
      </c>
      <c r="L320" s="287">
        <f t="shared" si="56"/>
        <v>7634</v>
      </c>
      <c r="M320" s="288">
        <f t="shared" si="56"/>
        <v>9009</v>
      </c>
    </row>
    <row r="321" spans="2:13" ht="12.75">
      <c r="B321" s="76"/>
      <c r="C321" s="74" t="str">
        <f>+p_1</f>
        <v>1. Undergraduate</v>
      </c>
      <c r="D321" s="353"/>
      <c r="E321" s="335"/>
      <c r="F321" s="336"/>
      <c r="G321" s="336"/>
      <c r="H321" s="336"/>
      <c r="I321" s="336"/>
      <c r="J321" s="336"/>
      <c r="K321" s="336"/>
      <c r="L321" s="181">
        <v>6755</v>
      </c>
      <c r="M321" s="183">
        <v>7643</v>
      </c>
    </row>
    <row r="322" spans="2:13" ht="12.75">
      <c r="B322" s="76"/>
      <c r="C322" s="74" t="str">
        <f>+p_2</f>
        <v>2. Graduate</v>
      </c>
      <c r="D322" s="353"/>
      <c r="E322" s="179">
        <f>SUM(E323:E325)</f>
        <v>0</v>
      </c>
      <c r="F322" s="179">
        <f aca="true" t="shared" si="57" ref="F322:M322">SUM(F323:F325)</f>
        <v>0</v>
      </c>
      <c r="G322" s="179">
        <f t="shared" si="57"/>
        <v>0</v>
      </c>
      <c r="H322" s="179">
        <f t="shared" si="57"/>
        <v>0</v>
      </c>
      <c r="I322" s="179">
        <f t="shared" si="57"/>
        <v>0</v>
      </c>
      <c r="J322" s="179">
        <f t="shared" si="57"/>
        <v>0</v>
      </c>
      <c r="K322" s="179">
        <f t="shared" si="57"/>
        <v>0</v>
      </c>
      <c r="L322" s="179">
        <f t="shared" si="57"/>
        <v>879</v>
      </c>
      <c r="M322" s="337">
        <f t="shared" si="57"/>
        <v>1366</v>
      </c>
    </row>
    <row r="323" spans="2:13" ht="15">
      <c r="B323" s="76"/>
      <c r="C323" s="202" t="s">
        <v>123</v>
      </c>
      <c r="D323" s="366">
        <v>1</v>
      </c>
      <c r="E323" s="303"/>
      <c r="F323" s="304"/>
      <c r="G323" s="304"/>
      <c r="H323" s="304"/>
      <c r="I323" s="304"/>
      <c r="J323" s="304"/>
      <c r="K323" s="304"/>
      <c r="L323" s="387">
        <v>6</v>
      </c>
      <c r="M323" s="388">
        <v>6</v>
      </c>
    </row>
    <row r="324" spans="2:13" ht="15">
      <c r="B324" s="76"/>
      <c r="C324" s="202" t="s">
        <v>124</v>
      </c>
      <c r="D324" s="366"/>
      <c r="E324" s="305"/>
      <c r="F324" s="306"/>
      <c r="G324" s="306"/>
      <c r="H324" s="306"/>
      <c r="I324" s="306"/>
      <c r="J324" s="306"/>
      <c r="K324" s="306"/>
      <c r="L324" s="390">
        <v>298</v>
      </c>
      <c r="M324" s="391">
        <v>577</v>
      </c>
    </row>
    <row r="325" spans="2:13" ht="15">
      <c r="B325" s="76"/>
      <c r="C325" s="208" t="s">
        <v>144</v>
      </c>
      <c r="D325" s="366">
        <v>2</v>
      </c>
      <c r="E325" s="307"/>
      <c r="F325" s="308"/>
      <c r="G325" s="308"/>
      <c r="H325" s="308"/>
      <c r="I325" s="308"/>
      <c r="J325" s="308"/>
      <c r="K325" s="308"/>
      <c r="L325" s="393">
        <v>575</v>
      </c>
      <c r="M325" s="394">
        <v>783</v>
      </c>
    </row>
    <row r="326" spans="2:13" ht="15">
      <c r="B326" s="39" t="str">
        <f>+ca_2</f>
        <v>B. Public Institutions</v>
      </c>
      <c r="C326" s="84"/>
      <c r="D326" s="367"/>
      <c r="E326" s="289">
        <f>+E327+E328</f>
        <v>0</v>
      </c>
      <c r="F326" s="289">
        <f aca="true" t="shared" si="58" ref="F326:M326">+F327+F328</f>
        <v>0</v>
      </c>
      <c r="G326" s="289">
        <f t="shared" si="58"/>
        <v>0</v>
      </c>
      <c r="H326" s="289">
        <f t="shared" si="58"/>
        <v>0</v>
      </c>
      <c r="I326" s="289">
        <f t="shared" si="58"/>
        <v>0</v>
      </c>
      <c r="J326" s="289">
        <f t="shared" si="58"/>
        <v>0</v>
      </c>
      <c r="K326" s="289">
        <f t="shared" si="58"/>
        <v>0</v>
      </c>
      <c r="L326" s="289">
        <f t="shared" si="58"/>
        <v>0</v>
      </c>
      <c r="M326" s="147">
        <f t="shared" si="58"/>
        <v>0</v>
      </c>
    </row>
    <row r="327" spans="2:13" ht="15">
      <c r="B327" s="76"/>
      <c r="C327" s="74" t="str">
        <f>+p_1</f>
        <v>1. Undergraduate</v>
      </c>
      <c r="D327" s="366"/>
      <c r="E327" s="335"/>
      <c r="F327" s="335"/>
      <c r="G327" s="335"/>
      <c r="H327" s="335"/>
      <c r="I327" s="335"/>
      <c r="J327" s="335"/>
      <c r="K327" s="335"/>
      <c r="L327" s="335"/>
      <c r="M327" s="338"/>
    </row>
    <row r="328" spans="2:13" ht="15">
      <c r="B328" s="76"/>
      <c r="C328" s="74" t="str">
        <f>+p_2</f>
        <v>2. Graduate</v>
      </c>
      <c r="D328" s="366"/>
      <c r="E328" s="179">
        <f>SUM(E329:E331)</f>
        <v>0</v>
      </c>
      <c r="F328" s="180">
        <f aca="true" t="shared" si="59" ref="F328:M328">SUM(F329:F331)</f>
        <v>0</v>
      </c>
      <c r="G328" s="180">
        <f t="shared" si="59"/>
        <v>0</v>
      </c>
      <c r="H328" s="180">
        <f t="shared" si="59"/>
        <v>0</v>
      </c>
      <c r="I328" s="180">
        <f t="shared" si="59"/>
        <v>0</v>
      </c>
      <c r="J328" s="180">
        <f t="shared" si="59"/>
        <v>0</v>
      </c>
      <c r="K328" s="180">
        <f t="shared" si="59"/>
        <v>0</v>
      </c>
      <c r="L328" s="180">
        <f t="shared" si="59"/>
        <v>0</v>
      </c>
      <c r="M328" s="147">
        <f t="shared" si="59"/>
        <v>0</v>
      </c>
    </row>
    <row r="329" spans="2:13" ht="15">
      <c r="B329" s="76"/>
      <c r="C329" s="202" t="s">
        <v>123</v>
      </c>
      <c r="D329" s="366">
        <v>1</v>
      </c>
      <c r="E329" s="339"/>
      <c r="F329" s="339"/>
      <c r="G329" s="339"/>
      <c r="H329" s="339"/>
      <c r="I329" s="339"/>
      <c r="J329" s="339"/>
      <c r="K329" s="339"/>
      <c r="L329" s="339"/>
      <c r="M329" s="340"/>
    </row>
    <row r="330" spans="2:13" ht="15">
      <c r="B330" s="76"/>
      <c r="C330" s="202" t="s">
        <v>124</v>
      </c>
      <c r="D330" s="366"/>
      <c r="E330" s="301"/>
      <c r="F330" s="301"/>
      <c r="G330" s="301"/>
      <c r="H330" s="301"/>
      <c r="I330" s="301"/>
      <c r="J330" s="301"/>
      <c r="K330" s="301"/>
      <c r="L330" s="301"/>
      <c r="M330" s="341"/>
    </row>
    <row r="331" spans="2:13" ht="15">
      <c r="B331" s="76"/>
      <c r="C331" s="208" t="s">
        <v>144</v>
      </c>
      <c r="D331" s="366">
        <v>2</v>
      </c>
      <c r="E331" s="318"/>
      <c r="F331" s="301"/>
      <c r="G331" s="301"/>
      <c r="H331" s="301"/>
      <c r="I331" s="301"/>
      <c r="J331" s="301"/>
      <c r="K331" s="301"/>
      <c r="L331" s="301"/>
      <c r="M331" s="341"/>
    </row>
    <row r="332" spans="2:13" ht="12.75">
      <c r="B332" s="39" t="str">
        <f>+ca_3</f>
        <v>C.Total (private and public) </v>
      </c>
      <c r="C332" s="84"/>
      <c r="D332" s="354"/>
      <c r="E332" s="289">
        <f>+E333+E334</f>
        <v>0</v>
      </c>
      <c r="F332" s="289">
        <f aca="true" t="shared" si="60" ref="F332:M332">+F333+F334</f>
        <v>0</v>
      </c>
      <c r="G332" s="289">
        <f t="shared" si="60"/>
        <v>0</v>
      </c>
      <c r="H332" s="289">
        <f t="shared" si="60"/>
        <v>0</v>
      </c>
      <c r="I332" s="289">
        <f t="shared" si="60"/>
        <v>0</v>
      </c>
      <c r="J332" s="289">
        <f t="shared" si="60"/>
        <v>0</v>
      </c>
      <c r="K332" s="289">
        <f t="shared" si="60"/>
        <v>0</v>
      </c>
      <c r="L332" s="289">
        <f t="shared" si="60"/>
        <v>7634</v>
      </c>
      <c r="M332" s="289">
        <f t="shared" si="60"/>
        <v>9009</v>
      </c>
    </row>
    <row r="333" spans="2:13" ht="12.75">
      <c r="B333" s="76"/>
      <c r="C333" s="74" t="str">
        <f>+p_1</f>
        <v>1. Undergraduate</v>
      </c>
      <c r="D333" s="355"/>
      <c r="E333" s="294">
        <f>+E321+E327</f>
        <v>0</v>
      </c>
      <c r="F333" s="294">
        <f>+F321+F327</f>
        <v>0</v>
      </c>
      <c r="G333" s="294">
        <f aca="true" t="shared" si="61" ref="G333:M333">+G321+G327</f>
        <v>0</v>
      </c>
      <c r="H333" s="294">
        <f t="shared" si="61"/>
        <v>0</v>
      </c>
      <c r="I333" s="294">
        <f t="shared" si="61"/>
        <v>0</v>
      </c>
      <c r="J333" s="294">
        <f t="shared" si="61"/>
        <v>0</v>
      </c>
      <c r="K333" s="294">
        <f t="shared" si="61"/>
        <v>0</v>
      </c>
      <c r="L333" s="294">
        <f t="shared" si="61"/>
        <v>6755</v>
      </c>
      <c r="M333" s="326">
        <f t="shared" si="61"/>
        <v>7643</v>
      </c>
    </row>
    <row r="334" spans="2:13" ht="12.75">
      <c r="B334" s="76"/>
      <c r="C334" s="74" t="str">
        <f>+p_2</f>
        <v>2. Graduate</v>
      </c>
      <c r="D334" s="355"/>
      <c r="E334" s="295">
        <f>+E322+E328</f>
        <v>0</v>
      </c>
      <c r="F334" s="295">
        <f aca="true" t="shared" si="62" ref="F334:M334">+F322+F328</f>
        <v>0</v>
      </c>
      <c r="G334" s="295">
        <f t="shared" si="62"/>
        <v>0</v>
      </c>
      <c r="H334" s="295">
        <f t="shared" si="62"/>
        <v>0</v>
      </c>
      <c r="I334" s="295">
        <f t="shared" si="62"/>
        <v>0</v>
      </c>
      <c r="J334" s="295">
        <f t="shared" si="62"/>
        <v>0</v>
      </c>
      <c r="K334" s="295">
        <f t="shared" si="62"/>
        <v>0</v>
      </c>
      <c r="L334" s="295">
        <f t="shared" si="62"/>
        <v>879</v>
      </c>
      <c r="M334" s="296">
        <f t="shared" si="62"/>
        <v>1366</v>
      </c>
    </row>
    <row r="335" spans="2:13" ht="12.75">
      <c r="B335" s="76"/>
      <c r="C335" s="202" t="s">
        <v>123</v>
      </c>
      <c r="D335" s="355"/>
      <c r="E335" s="297">
        <f>+E323+E329</f>
        <v>0</v>
      </c>
      <c r="F335" s="297"/>
      <c r="G335" s="297"/>
      <c r="H335" s="297"/>
      <c r="I335" s="297"/>
      <c r="J335" s="297"/>
      <c r="K335" s="297"/>
      <c r="L335" s="297"/>
      <c r="M335" s="298"/>
    </row>
    <row r="336" spans="2:13" ht="12.75">
      <c r="B336" s="76"/>
      <c r="C336" s="202" t="s">
        <v>124</v>
      </c>
      <c r="D336" s="355"/>
      <c r="E336" s="297">
        <f>+E324+E330</f>
        <v>0</v>
      </c>
      <c r="F336" s="297"/>
      <c r="G336" s="297"/>
      <c r="H336" s="297"/>
      <c r="I336" s="297"/>
      <c r="J336" s="297"/>
      <c r="K336" s="297"/>
      <c r="L336" s="297"/>
      <c r="M336" s="298"/>
    </row>
    <row r="337" spans="2:13" ht="12.75">
      <c r="B337" s="80"/>
      <c r="C337" s="239" t="s">
        <v>144</v>
      </c>
      <c r="D337" s="356"/>
      <c r="E337" s="321">
        <f>+E325+E331</f>
        <v>0</v>
      </c>
      <c r="F337" s="321">
        <f aca="true" t="shared" si="63" ref="F337:M337">+F325+F331</f>
        <v>0</v>
      </c>
      <c r="G337" s="321">
        <f t="shared" si="63"/>
        <v>0</v>
      </c>
      <c r="H337" s="321">
        <f t="shared" si="63"/>
        <v>0</v>
      </c>
      <c r="I337" s="321">
        <f t="shared" si="63"/>
        <v>0</v>
      </c>
      <c r="J337" s="321">
        <f t="shared" si="63"/>
        <v>0</v>
      </c>
      <c r="K337" s="321">
        <f t="shared" si="63"/>
        <v>0</v>
      </c>
      <c r="L337" s="321">
        <f t="shared" si="63"/>
        <v>575</v>
      </c>
      <c r="M337" s="342">
        <f t="shared" si="63"/>
        <v>783</v>
      </c>
    </row>
    <row r="338" ht="12.75">
      <c r="B338" s="11"/>
    </row>
    <row r="339" spans="1:13" ht="12.75">
      <c r="A339"/>
      <c r="B339" s="110" t="s">
        <v>139</v>
      </c>
      <c r="C339" s="111"/>
      <c r="D339" s="217"/>
      <c r="E339" s="112">
        <v>1980</v>
      </c>
      <c r="F339" s="112">
        <v>1985</v>
      </c>
      <c r="G339" s="112">
        <v>1990</v>
      </c>
      <c r="H339" s="112">
        <v>1995</v>
      </c>
      <c r="I339" s="112">
        <v>1996</v>
      </c>
      <c r="J339" s="112">
        <v>1997</v>
      </c>
      <c r="K339" s="112">
        <v>1998</v>
      </c>
      <c r="L339" s="112">
        <v>1999</v>
      </c>
      <c r="M339" s="113">
        <v>2000</v>
      </c>
    </row>
    <row r="340" spans="1:13" ht="32.25" customHeight="1">
      <c r="A340"/>
      <c r="B340" s="161">
        <v>1</v>
      </c>
      <c r="C340" s="167" t="s">
        <v>125</v>
      </c>
      <c r="D340" s="226"/>
      <c r="E340" s="61" t="str">
        <f>+IF(E332&gt;0,E333/E332,"-")</f>
        <v>-</v>
      </c>
      <c r="F340" s="61" t="str">
        <f aca="true" t="shared" si="64" ref="F340:M340">+IF(F332&gt;0,F333/F332,"-")</f>
        <v>-</v>
      </c>
      <c r="G340" s="61" t="str">
        <f t="shared" si="64"/>
        <v>-</v>
      </c>
      <c r="H340" s="61" t="str">
        <f t="shared" si="64"/>
        <v>-</v>
      </c>
      <c r="I340" s="61" t="str">
        <f t="shared" si="64"/>
        <v>-</v>
      </c>
      <c r="J340" s="61" t="str">
        <f t="shared" si="64"/>
        <v>-</v>
      </c>
      <c r="K340" s="61" t="str">
        <f t="shared" si="64"/>
        <v>-</v>
      </c>
      <c r="L340" s="61">
        <f t="shared" si="64"/>
        <v>0.8848572177102436</v>
      </c>
      <c r="M340" s="62">
        <f t="shared" si="64"/>
        <v>0.8483738483738483</v>
      </c>
    </row>
    <row r="341" spans="1:13" ht="39" customHeight="1">
      <c r="A341"/>
      <c r="B341" s="163">
        <v>2</v>
      </c>
      <c r="C341" s="168" t="s">
        <v>126</v>
      </c>
      <c r="D341" s="86"/>
      <c r="E341" s="51" t="str">
        <f>+IF(E320&gt;0,E321/E320,"-")</f>
        <v>-</v>
      </c>
      <c r="F341" s="51" t="str">
        <f aca="true" t="shared" si="65" ref="F341:M341">+IF(F320&gt;0,F321/F320,"-")</f>
        <v>-</v>
      </c>
      <c r="G341" s="51" t="str">
        <f t="shared" si="65"/>
        <v>-</v>
      </c>
      <c r="H341" s="51" t="str">
        <f t="shared" si="65"/>
        <v>-</v>
      </c>
      <c r="I341" s="51" t="str">
        <f t="shared" si="65"/>
        <v>-</v>
      </c>
      <c r="J341" s="51" t="str">
        <f t="shared" si="65"/>
        <v>-</v>
      </c>
      <c r="K341" s="51" t="str">
        <f t="shared" si="65"/>
        <v>-</v>
      </c>
      <c r="L341" s="51">
        <f t="shared" si="65"/>
        <v>0.8848572177102436</v>
      </c>
      <c r="M341" s="52">
        <f t="shared" si="65"/>
        <v>0.8483738483738483</v>
      </c>
    </row>
    <row r="342" spans="1:13" ht="36" customHeight="1">
      <c r="A342"/>
      <c r="B342" s="165">
        <v>3</v>
      </c>
      <c r="C342" s="168" t="s">
        <v>127</v>
      </c>
      <c r="D342" s="105"/>
      <c r="E342" s="57" t="str">
        <f>+IF(E326&gt;0,E327/E326,"-")</f>
        <v>-</v>
      </c>
      <c r="F342" s="57" t="str">
        <f aca="true" t="shared" si="66" ref="F342:M342">+IF(F326&gt;0,F327/F326,"-")</f>
        <v>-</v>
      </c>
      <c r="G342" s="57" t="str">
        <f t="shared" si="66"/>
        <v>-</v>
      </c>
      <c r="H342" s="57" t="str">
        <f t="shared" si="66"/>
        <v>-</v>
      </c>
      <c r="I342" s="57" t="str">
        <f t="shared" si="66"/>
        <v>-</v>
      </c>
      <c r="J342" s="57" t="str">
        <f t="shared" si="66"/>
        <v>-</v>
      </c>
      <c r="K342" s="57" t="str">
        <f t="shared" si="66"/>
        <v>-</v>
      </c>
      <c r="L342" s="57" t="str">
        <f t="shared" si="66"/>
        <v>-</v>
      </c>
      <c r="M342" s="58" t="str">
        <f t="shared" si="66"/>
        <v>-</v>
      </c>
    </row>
    <row r="343" spans="2:13" ht="12.75">
      <c r="B343" s="11"/>
      <c r="C343" s="6"/>
      <c r="D343" s="7"/>
      <c r="E343" s="7"/>
      <c r="F343" s="7"/>
      <c r="G343" s="7"/>
      <c r="H343" s="7"/>
      <c r="I343" s="7"/>
      <c r="J343" s="7"/>
      <c r="K343" s="7"/>
      <c r="L343" s="7"/>
      <c r="M343" s="7"/>
    </row>
    <row r="344" spans="1:13" ht="11.25" customHeight="1">
      <c r="A344"/>
      <c r="B344" s="93" t="s">
        <v>96</v>
      </c>
      <c r="C344" s="90"/>
      <c r="D344" s="91"/>
      <c r="E344" s="91"/>
      <c r="F344" s="91"/>
      <c r="G344" s="91"/>
      <c r="H344" s="91"/>
      <c r="I344" s="91"/>
      <c r="J344" s="91"/>
      <c r="K344" s="91"/>
      <c r="L344" s="91"/>
      <c r="M344" s="92"/>
    </row>
    <row r="345" spans="1:13" ht="11.25" customHeight="1">
      <c r="A345"/>
      <c r="B345" s="94" t="s">
        <v>97</v>
      </c>
      <c r="C345" s="95" t="s">
        <v>98</v>
      </c>
      <c r="D345" s="96"/>
      <c r="E345" s="96"/>
      <c r="F345" s="96"/>
      <c r="G345" s="96"/>
      <c r="H345" s="96"/>
      <c r="I345" s="96"/>
      <c r="J345" s="96"/>
      <c r="K345" s="96"/>
      <c r="L345" s="96"/>
      <c r="M345" s="97"/>
    </row>
    <row r="346" spans="1:13" ht="13.5" customHeight="1">
      <c r="A346"/>
      <c r="B346" s="88">
        <v>1</v>
      </c>
      <c r="C346" s="405" t="s">
        <v>209</v>
      </c>
      <c r="D346" s="410"/>
      <c r="E346" s="410"/>
      <c r="F346" s="410"/>
      <c r="G346" s="410"/>
      <c r="H346" s="410"/>
      <c r="I346" s="410"/>
      <c r="J346" s="410"/>
      <c r="K346" s="410"/>
      <c r="L346" s="410"/>
      <c r="M346" s="411"/>
    </row>
    <row r="347" spans="1:13" ht="13.5" customHeight="1">
      <c r="A347"/>
      <c r="B347" s="85">
        <v>2</v>
      </c>
      <c r="C347" s="402" t="s">
        <v>204</v>
      </c>
      <c r="D347" s="412"/>
      <c r="E347" s="412"/>
      <c r="F347" s="412"/>
      <c r="G347" s="412"/>
      <c r="H347" s="412"/>
      <c r="I347" s="412"/>
      <c r="J347" s="412"/>
      <c r="K347" s="412"/>
      <c r="L347" s="412"/>
      <c r="M347" s="413"/>
    </row>
    <row r="348" spans="1:13" ht="13.5" customHeight="1">
      <c r="A348"/>
      <c r="B348" s="85"/>
      <c r="C348" s="402"/>
      <c r="D348" s="412"/>
      <c r="E348" s="412"/>
      <c r="F348" s="412"/>
      <c r="G348" s="412"/>
      <c r="H348" s="412"/>
      <c r="I348" s="412"/>
      <c r="J348" s="412"/>
      <c r="K348" s="412"/>
      <c r="L348" s="412"/>
      <c r="M348" s="413"/>
    </row>
    <row r="349" spans="1:13" ht="13.5" customHeight="1">
      <c r="A349"/>
      <c r="B349" s="85"/>
      <c r="C349" s="402"/>
      <c r="D349" s="412"/>
      <c r="E349" s="412"/>
      <c r="F349" s="412"/>
      <c r="G349" s="412"/>
      <c r="H349" s="412"/>
      <c r="I349" s="412"/>
      <c r="J349" s="412"/>
      <c r="K349" s="412"/>
      <c r="L349" s="412"/>
      <c r="M349" s="413"/>
    </row>
    <row r="350" spans="1:13" ht="13.5" customHeight="1">
      <c r="A350"/>
      <c r="B350" s="85"/>
      <c r="C350" s="402"/>
      <c r="D350" s="412"/>
      <c r="E350" s="412"/>
      <c r="F350" s="412"/>
      <c r="G350" s="412"/>
      <c r="H350" s="412"/>
      <c r="I350" s="412"/>
      <c r="J350" s="412"/>
      <c r="K350" s="412"/>
      <c r="L350" s="412"/>
      <c r="M350" s="413"/>
    </row>
    <row r="351" spans="1:13" ht="13.5" customHeight="1">
      <c r="A351"/>
      <c r="B351" s="87"/>
      <c r="C351" s="402"/>
      <c r="D351" s="412"/>
      <c r="E351" s="412"/>
      <c r="F351" s="412"/>
      <c r="G351" s="412"/>
      <c r="H351" s="412"/>
      <c r="I351" s="412"/>
      <c r="J351" s="412"/>
      <c r="K351" s="412"/>
      <c r="L351" s="412"/>
      <c r="M351" s="413"/>
    </row>
  </sheetData>
  <mergeCells count="42">
    <mergeCell ref="C293:M293"/>
    <mergeCell ref="C129:M129"/>
    <mergeCell ref="C130:M130"/>
    <mergeCell ref="C131:M131"/>
    <mergeCell ref="C132:M132"/>
    <mergeCell ref="C133:M133"/>
    <mergeCell ref="C134:M134"/>
    <mergeCell ref="C175:M175"/>
    <mergeCell ref="C176:M176"/>
    <mergeCell ref="C177:M177"/>
    <mergeCell ref="C346:M346"/>
    <mergeCell ref="C347:M347"/>
    <mergeCell ref="C348:M348"/>
    <mergeCell ref="C294:M294"/>
    <mergeCell ref="C295:M295"/>
    <mergeCell ref="C296:M296"/>
    <mergeCell ref="C297:M297"/>
    <mergeCell ref="C349:M349"/>
    <mergeCell ref="C350:M350"/>
    <mergeCell ref="C351:M351"/>
    <mergeCell ref="C221:M221"/>
    <mergeCell ref="C222:M222"/>
    <mergeCell ref="C223:M223"/>
    <mergeCell ref="C224:M224"/>
    <mergeCell ref="C225:M225"/>
    <mergeCell ref="C226:M226"/>
    <mergeCell ref="C298:M298"/>
    <mergeCell ref="C43:M43"/>
    <mergeCell ref="C44:M44"/>
    <mergeCell ref="C45:M45"/>
    <mergeCell ref="C46:M46"/>
    <mergeCell ref="C47:M47"/>
    <mergeCell ref="C48:M48"/>
    <mergeCell ref="C83:M83"/>
    <mergeCell ref="C84:M84"/>
    <mergeCell ref="C178:M178"/>
    <mergeCell ref="C179:M179"/>
    <mergeCell ref="C180:M180"/>
    <mergeCell ref="C85:M85"/>
    <mergeCell ref="C86:M86"/>
    <mergeCell ref="C87:M87"/>
    <mergeCell ref="C88:M88"/>
  </mergeCells>
  <printOptions horizontalCentered="1" verticalCentered="1"/>
  <pageMargins left="0.75" right="0.75" top="1" bottom="1" header="0" footer="0"/>
  <pageSetup horizontalDpi="600" verticalDpi="600" orientation="portrait" paperSize="5" scale="75" r:id="rId2"/>
  <rowBreaks count="6" manualBreakCount="6">
    <brk id="57" max="255" man="1"/>
    <brk id="103" max="12" man="1"/>
    <brk id="149" max="12" man="1"/>
    <brk id="194" max="12" man="1"/>
    <brk id="242" max="13" man="1"/>
    <brk id="313" max="13" man="1"/>
  </rowBreaks>
  <colBreaks count="1" manualBreakCount="1">
    <brk id="13" max="365" man="1"/>
  </colBreaks>
  <drawing r:id="rId1"/>
</worksheet>
</file>

<file path=xl/worksheets/sheet4.xml><?xml version="1.0" encoding="utf-8"?>
<worksheet xmlns="http://schemas.openxmlformats.org/spreadsheetml/2006/main" xmlns:r="http://schemas.openxmlformats.org/officeDocument/2006/relationships">
  <sheetPr codeName="Hoja5"/>
  <dimension ref="A3:N160"/>
  <sheetViews>
    <sheetView showGridLines="0" showZeros="0" workbookViewId="0" topLeftCell="A1">
      <selection activeCell="O70" sqref="O70"/>
    </sheetView>
  </sheetViews>
  <sheetFormatPr defaultColWidth="9.140625" defaultRowHeight="12.75"/>
  <cols>
    <col min="1" max="1" width="1.7109375" style="0" customWidth="1"/>
    <col min="2" max="2" width="6.57421875" style="0" customWidth="1"/>
    <col min="3" max="3" width="27.7109375" style="0" customWidth="1"/>
    <col min="4" max="4" width="5.140625" style="223" customWidth="1"/>
    <col min="5" max="13" width="8.8515625" style="0" customWidth="1"/>
    <col min="14" max="14" width="2.421875" style="0" customWidth="1"/>
    <col min="15" max="16384" width="11.421875" style="0" customWidth="1"/>
  </cols>
  <sheetData>
    <row r="3" spans="2:13" ht="15">
      <c r="B3" s="69" t="str">
        <f>+Index!B18</f>
        <v>III.1. Faculty by type of institution</v>
      </c>
      <c r="C3" s="70"/>
      <c r="D3" s="71"/>
      <c r="E3" s="71"/>
      <c r="F3" s="71"/>
      <c r="G3" s="71"/>
      <c r="H3" s="71"/>
      <c r="I3" s="71"/>
      <c r="J3" s="71"/>
      <c r="K3" s="71"/>
      <c r="L3" s="71"/>
      <c r="M3" s="72"/>
    </row>
    <row r="4" spans="2:13" ht="12.75">
      <c r="B4" s="6"/>
      <c r="C4" s="6"/>
      <c r="D4" s="7"/>
      <c r="E4" s="7"/>
      <c r="F4" s="7"/>
      <c r="G4" s="7"/>
      <c r="H4" s="7"/>
      <c r="I4" s="7"/>
      <c r="J4" s="7"/>
      <c r="K4" s="7"/>
      <c r="L4" s="7"/>
      <c r="M4" s="7"/>
    </row>
    <row r="5" spans="2:13" ht="13.5" thickBot="1">
      <c r="B5" s="23" t="s">
        <v>61</v>
      </c>
      <c r="C5" s="31"/>
      <c r="D5" s="211" t="s">
        <v>92</v>
      </c>
      <c r="E5" s="24">
        <v>1980</v>
      </c>
      <c r="F5" s="24">
        <v>1985</v>
      </c>
      <c r="G5" s="24">
        <v>1990</v>
      </c>
      <c r="H5" s="24">
        <v>1995</v>
      </c>
      <c r="I5" s="24">
        <v>1996</v>
      </c>
      <c r="J5" s="24">
        <v>1997</v>
      </c>
      <c r="K5" s="24">
        <v>1998</v>
      </c>
      <c r="L5" s="24">
        <v>1999</v>
      </c>
      <c r="M5" s="25">
        <v>2000</v>
      </c>
    </row>
    <row r="6" spans="2:13" s="152" customFormat="1" ht="12.75">
      <c r="B6" s="38" t="str">
        <f>+ca_1</f>
        <v>A. Private Institutions</v>
      </c>
      <c r="C6" s="32"/>
      <c r="D6" s="212"/>
      <c r="E6" s="8">
        <f>+E7+E11</f>
        <v>0</v>
      </c>
      <c r="F6" s="8">
        <f aca="true" t="shared" si="0" ref="F6:M6">+F7+F11</f>
        <v>0</v>
      </c>
      <c r="G6" s="8">
        <f t="shared" si="0"/>
        <v>0</v>
      </c>
      <c r="H6" s="8">
        <f t="shared" si="0"/>
        <v>616</v>
      </c>
      <c r="I6" s="8">
        <f t="shared" si="0"/>
        <v>620</v>
      </c>
      <c r="J6" s="8">
        <f t="shared" si="0"/>
        <v>907</v>
      </c>
      <c r="K6" s="8">
        <f t="shared" si="0"/>
        <v>1417</v>
      </c>
      <c r="L6" s="8">
        <f t="shared" si="0"/>
        <v>1334</v>
      </c>
      <c r="M6" s="26">
        <f t="shared" si="0"/>
        <v>1934</v>
      </c>
    </row>
    <row r="7" spans="2:13" ht="12.75">
      <c r="B7" s="76"/>
      <c r="C7" s="77" t="str">
        <f>+t_1</f>
        <v>1. Universities</v>
      </c>
      <c r="D7" s="213"/>
      <c r="E7" s="209">
        <f>SUM(E8:E10)</f>
        <v>0</v>
      </c>
      <c r="F7" s="209">
        <f aca="true" t="shared" si="1" ref="F7:M7">SUM(F8:F10)</f>
        <v>0</v>
      </c>
      <c r="G7" s="209">
        <f t="shared" si="1"/>
        <v>0</v>
      </c>
      <c r="H7" s="209">
        <f t="shared" si="1"/>
        <v>452</v>
      </c>
      <c r="I7" s="209">
        <f t="shared" si="1"/>
        <v>445</v>
      </c>
      <c r="J7" s="209">
        <f t="shared" si="1"/>
        <v>907</v>
      </c>
      <c r="K7" s="209">
        <f t="shared" si="1"/>
        <v>1417</v>
      </c>
      <c r="L7" s="209">
        <f t="shared" si="1"/>
        <v>1334</v>
      </c>
      <c r="M7" s="209">
        <f t="shared" si="1"/>
        <v>1913</v>
      </c>
    </row>
    <row r="8" spans="2:13" ht="12.75">
      <c r="B8" s="76"/>
      <c r="C8" s="194" t="str">
        <f>+'I. Institutions'!C9</f>
        <v>Universities</v>
      </c>
      <c r="D8" s="213"/>
      <c r="E8" s="123"/>
      <c r="F8" s="124"/>
      <c r="G8" s="124"/>
      <c r="H8" s="124">
        <v>452</v>
      </c>
      <c r="I8" s="124">
        <v>445</v>
      </c>
      <c r="J8" s="124">
        <v>907</v>
      </c>
      <c r="K8" s="124">
        <v>1313</v>
      </c>
      <c r="L8" s="124">
        <v>1247</v>
      </c>
      <c r="M8" s="125">
        <v>1670</v>
      </c>
    </row>
    <row r="9" spans="2:13" ht="12.75">
      <c r="B9" s="76"/>
      <c r="C9" s="194" t="str">
        <f>+'I. Institutions'!C10</f>
        <v>University Level Institutes</v>
      </c>
      <c r="D9" s="213"/>
      <c r="E9" s="126"/>
      <c r="F9" s="127"/>
      <c r="G9" s="127"/>
      <c r="H9" s="373" t="s">
        <v>212</v>
      </c>
      <c r="I9" s="373" t="s">
        <v>212</v>
      </c>
      <c r="J9" s="373" t="s">
        <v>212</v>
      </c>
      <c r="K9" s="127">
        <v>104</v>
      </c>
      <c r="L9" s="127">
        <v>87</v>
      </c>
      <c r="M9" s="128">
        <v>243</v>
      </c>
    </row>
    <row r="10" spans="2:13" ht="12.75">
      <c r="B10" s="76"/>
      <c r="C10" s="194">
        <f>+'I. Institutions'!C11</f>
        <v>0</v>
      </c>
      <c r="D10" s="213"/>
      <c r="E10" s="129"/>
      <c r="F10" s="130"/>
      <c r="G10" s="130"/>
      <c r="H10" s="130"/>
      <c r="I10" s="130"/>
      <c r="J10" s="130"/>
      <c r="K10" s="130"/>
      <c r="L10" s="130"/>
      <c r="M10" s="131"/>
    </row>
    <row r="11" spans="2:13" ht="12.75">
      <c r="B11" s="76"/>
      <c r="C11" s="77" t="str">
        <f>+t_2</f>
        <v>2. Non-university postsecondary</v>
      </c>
      <c r="D11" s="213"/>
      <c r="E11" s="200">
        <f aca="true" t="shared" si="2" ref="E11:M11">SUM(E12:E14)</f>
        <v>0</v>
      </c>
      <c r="F11" s="201">
        <f t="shared" si="2"/>
        <v>0</v>
      </c>
      <c r="G11" s="201">
        <f t="shared" si="2"/>
        <v>0</v>
      </c>
      <c r="H11" s="201">
        <f t="shared" si="2"/>
        <v>164</v>
      </c>
      <c r="I11" s="201">
        <f t="shared" si="2"/>
        <v>175</v>
      </c>
      <c r="J11" s="201">
        <f t="shared" si="2"/>
        <v>0</v>
      </c>
      <c r="K11" s="201">
        <f t="shared" si="2"/>
        <v>0</v>
      </c>
      <c r="L11" s="201">
        <f t="shared" si="2"/>
        <v>0</v>
      </c>
      <c r="M11" s="28">
        <f t="shared" si="2"/>
        <v>21</v>
      </c>
    </row>
    <row r="12" spans="2:13" ht="12.75">
      <c r="B12" s="76"/>
      <c r="C12" s="194" t="str">
        <f>+'I. Institutions'!C13</f>
        <v>Tertiary Institutes</v>
      </c>
      <c r="D12" s="213"/>
      <c r="E12" s="197"/>
      <c r="F12" s="198"/>
      <c r="G12" s="198"/>
      <c r="H12" s="198">
        <v>164</v>
      </c>
      <c r="I12" s="198">
        <v>175</v>
      </c>
      <c r="J12" s="374" t="s">
        <v>212</v>
      </c>
      <c r="K12" s="374" t="s">
        <v>212</v>
      </c>
      <c r="L12" s="374" t="s">
        <v>212</v>
      </c>
      <c r="M12" s="199">
        <v>21</v>
      </c>
    </row>
    <row r="13" spans="2:13" ht="12.75">
      <c r="B13" s="76"/>
      <c r="C13" s="194">
        <f>+'I. Institutions'!C14</f>
        <v>0</v>
      </c>
      <c r="D13" s="213"/>
      <c r="E13" s="19"/>
      <c r="F13" s="13"/>
      <c r="G13" s="13"/>
      <c r="H13" s="13"/>
      <c r="I13" s="13"/>
      <c r="J13" s="13"/>
      <c r="K13" s="13"/>
      <c r="L13" s="13"/>
      <c r="M13" s="27"/>
    </row>
    <row r="14" spans="2:13" s="152" customFormat="1" ht="12.75">
      <c r="B14" s="76"/>
      <c r="C14" s="194">
        <f>+'I. Institutions'!C15</f>
        <v>0</v>
      </c>
      <c r="D14" s="213"/>
      <c r="E14" s="19"/>
      <c r="F14" s="13"/>
      <c r="G14" s="13"/>
      <c r="H14" s="13"/>
      <c r="I14" s="13"/>
      <c r="J14" s="13"/>
      <c r="K14" s="13"/>
      <c r="L14" s="13"/>
      <c r="M14" s="27"/>
    </row>
    <row r="15" spans="2:13" ht="12.75">
      <c r="B15" s="39" t="str">
        <f>+ca_2</f>
        <v>B. Public Institutions</v>
      </c>
      <c r="C15" s="33"/>
      <c r="D15" s="203"/>
      <c r="E15" s="9">
        <f>+E16+E20</f>
        <v>0</v>
      </c>
      <c r="F15" s="9">
        <f aca="true" t="shared" si="3" ref="F15:M15">+F16+F20</f>
        <v>0</v>
      </c>
      <c r="G15" s="9">
        <f t="shared" si="3"/>
        <v>0</v>
      </c>
      <c r="H15" s="9">
        <f t="shared" si="3"/>
        <v>9199</v>
      </c>
      <c r="I15" s="9">
        <f t="shared" si="3"/>
        <v>7835</v>
      </c>
      <c r="J15" s="9">
        <f t="shared" si="3"/>
        <v>9085</v>
      </c>
      <c r="K15" s="9">
        <f t="shared" si="3"/>
        <v>9642</v>
      </c>
      <c r="L15" s="9">
        <f t="shared" si="3"/>
        <v>7990</v>
      </c>
      <c r="M15" s="28">
        <f t="shared" si="3"/>
        <v>9032</v>
      </c>
    </row>
    <row r="16" spans="2:13" ht="12.75">
      <c r="B16" s="76"/>
      <c r="C16" s="77" t="str">
        <f>+t_1</f>
        <v>1. Universities</v>
      </c>
      <c r="D16" s="213"/>
      <c r="E16" s="209">
        <f>SUM(E17:E19)</f>
        <v>0</v>
      </c>
      <c r="F16" s="209">
        <f aca="true" t="shared" si="4" ref="F16:M16">SUM(F17:F19)</f>
        <v>0</v>
      </c>
      <c r="G16" s="209">
        <f t="shared" si="4"/>
        <v>0</v>
      </c>
      <c r="H16" s="209">
        <f t="shared" si="4"/>
        <v>7233</v>
      </c>
      <c r="I16" s="209">
        <f t="shared" si="4"/>
        <v>7233</v>
      </c>
      <c r="J16" s="209">
        <f t="shared" si="4"/>
        <v>7165</v>
      </c>
      <c r="K16" s="209">
        <f t="shared" si="4"/>
        <v>7233</v>
      </c>
      <c r="L16" s="209">
        <f t="shared" si="4"/>
        <v>7364</v>
      </c>
      <c r="M16" s="209">
        <f t="shared" si="4"/>
        <v>6887</v>
      </c>
    </row>
    <row r="17" spans="2:13" ht="12.75">
      <c r="B17" s="76"/>
      <c r="C17" s="194" t="s">
        <v>174</v>
      </c>
      <c r="D17" s="213"/>
      <c r="E17" s="123"/>
      <c r="F17" s="124"/>
      <c r="G17" s="124"/>
      <c r="H17" s="124">
        <v>7233</v>
      </c>
      <c r="I17" s="124">
        <v>7233</v>
      </c>
      <c r="J17" s="124">
        <v>7165</v>
      </c>
      <c r="K17" s="124">
        <v>7233</v>
      </c>
      <c r="L17" s="124">
        <v>7364</v>
      </c>
      <c r="M17" s="125">
        <v>6887</v>
      </c>
    </row>
    <row r="18" spans="2:13" ht="12.75">
      <c r="B18" s="76"/>
      <c r="C18" s="194">
        <f>+'I. Institutions'!C19</f>
        <v>0</v>
      </c>
      <c r="D18" s="213"/>
      <c r="E18" s="126"/>
      <c r="F18" s="127"/>
      <c r="G18" s="127"/>
      <c r="H18" s="127"/>
      <c r="I18" s="127"/>
      <c r="J18" s="127"/>
      <c r="K18" s="127"/>
      <c r="L18" s="127"/>
      <c r="M18" s="128"/>
    </row>
    <row r="19" spans="2:13" ht="12.75">
      <c r="B19" s="76"/>
      <c r="C19" s="194">
        <f>+'I. Institutions'!C20</f>
        <v>0</v>
      </c>
      <c r="D19" s="213"/>
      <c r="E19" s="129"/>
      <c r="F19" s="130"/>
      <c r="G19" s="130"/>
      <c r="H19" s="130"/>
      <c r="I19" s="130"/>
      <c r="J19" s="130"/>
      <c r="K19" s="130"/>
      <c r="L19" s="130"/>
      <c r="M19" s="131"/>
    </row>
    <row r="20" spans="2:13" ht="12.75">
      <c r="B20" s="76"/>
      <c r="C20" s="77" t="str">
        <f>+t_2</f>
        <v>2. Non-university postsecondary</v>
      </c>
      <c r="D20" s="213"/>
      <c r="E20" s="200">
        <f aca="true" t="shared" si="5" ref="E20:M20">SUM(E21:E23)</f>
        <v>0</v>
      </c>
      <c r="F20" s="201">
        <f t="shared" si="5"/>
        <v>0</v>
      </c>
      <c r="G20" s="201">
        <f t="shared" si="5"/>
        <v>0</v>
      </c>
      <c r="H20" s="201">
        <f t="shared" si="5"/>
        <v>1966</v>
      </c>
      <c r="I20" s="201">
        <f t="shared" si="5"/>
        <v>602</v>
      </c>
      <c r="J20" s="201">
        <f t="shared" si="5"/>
        <v>1920</v>
      </c>
      <c r="K20" s="201">
        <f t="shared" si="5"/>
        <v>2409</v>
      </c>
      <c r="L20" s="201">
        <f t="shared" si="5"/>
        <v>626</v>
      </c>
      <c r="M20" s="28">
        <f t="shared" si="5"/>
        <v>2145</v>
      </c>
    </row>
    <row r="21" spans="2:13" ht="12.75">
      <c r="B21" s="76"/>
      <c r="C21" s="194" t="str">
        <f>+'I. Institutions'!C22</f>
        <v>Teacher Training</v>
      </c>
      <c r="D21" s="213"/>
      <c r="E21" s="197"/>
      <c r="F21" s="198"/>
      <c r="G21" s="198"/>
      <c r="H21" s="198">
        <v>1293</v>
      </c>
      <c r="I21" s="198" t="s">
        <v>214</v>
      </c>
      <c r="J21" s="198">
        <v>1308</v>
      </c>
      <c r="K21" s="198">
        <v>1764</v>
      </c>
      <c r="L21" s="198" t="s">
        <v>214</v>
      </c>
      <c r="M21" s="199">
        <v>1491</v>
      </c>
    </row>
    <row r="22" spans="1:13" s="152" customFormat="1" ht="12.75">
      <c r="A22" s="3"/>
      <c r="B22" s="76"/>
      <c r="C22" s="194" t="str">
        <f>+'I. Institutions'!C23</f>
        <v>Military</v>
      </c>
      <c r="D22" s="213"/>
      <c r="E22" s="19"/>
      <c r="F22" s="13"/>
      <c r="G22" s="13"/>
      <c r="H22" s="13">
        <v>501</v>
      </c>
      <c r="I22" s="13">
        <v>424</v>
      </c>
      <c r="J22" s="13">
        <v>417</v>
      </c>
      <c r="K22" s="13">
        <v>432</v>
      </c>
      <c r="L22" s="13">
        <v>396</v>
      </c>
      <c r="M22" s="27">
        <v>432</v>
      </c>
    </row>
    <row r="23" spans="1:13" ht="12.75">
      <c r="A23" s="2"/>
      <c r="B23" s="76"/>
      <c r="C23" s="194" t="str">
        <f>+'I. Institutions'!C24</f>
        <v>Others</v>
      </c>
      <c r="D23" s="213"/>
      <c r="E23" s="19"/>
      <c r="F23" s="13"/>
      <c r="G23" s="13"/>
      <c r="H23" s="13">
        <v>172</v>
      </c>
      <c r="I23" s="13">
        <v>178</v>
      </c>
      <c r="J23" s="13">
        <v>195</v>
      </c>
      <c r="K23" s="13">
        <v>213</v>
      </c>
      <c r="L23" s="13">
        <v>230</v>
      </c>
      <c r="M23" s="27">
        <v>222</v>
      </c>
    </row>
    <row r="24" spans="1:13" ht="12.75">
      <c r="A24" s="2"/>
      <c r="B24" s="188" t="str">
        <f>+ca_3</f>
        <v>C.Total (private and public) </v>
      </c>
      <c r="C24" s="189"/>
      <c r="D24" s="214"/>
      <c r="E24" s="190">
        <f>+E25+E29</f>
        <v>0</v>
      </c>
      <c r="F24" s="190">
        <f aca="true" t="shared" si="6" ref="F24:M24">+F25+F29</f>
        <v>0</v>
      </c>
      <c r="G24" s="190">
        <f t="shared" si="6"/>
        <v>0</v>
      </c>
      <c r="H24" s="190">
        <f t="shared" si="6"/>
        <v>9815</v>
      </c>
      <c r="I24" s="190">
        <f t="shared" si="6"/>
        <v>8455</v>
      </c>
      <c r="J24" s="190">
        <f t="shared" si="6"/>
        <v>9992</v>
      </c>
      <c r="K24" s="190">
        <f t="shared" si="6"/>
        <v>11059</v>
      </c>
      <c r="L24" s="190">
        <f t="shared" si="6"/>
        <v>9324</v>
      </c>
      <c r="M24" s="191">
        <f t="shared" si="6"/>
        <v>10966</v>
      </c>
    </row>
    <row r="25" spans="1:13" ht="12.75">
      <c r="A25" s="2"/>
      <c r="B25" s="192"/>
      <c r="C25" s="193" t="str">
        <f>+t_1</f>
        <v>1. Universities</v>
      </c>
      <c r="D25" s="215"/>
      <c r="E25" s="195">
        <f aca="true" t="shared" si="7" ref="E25:M25">+E7+E16</f>
        <v>0</v>
      </c>
      <c r="F25" s="195">
        <f t="shared" si="7"/>
        <v>0</v>
      </c>
      <c r="G25" s="195">
        <f t="shared" si="7"/>
        <v>0</v>
      </c>
      <c r="H25" s="195">
        <f t="shared" si="7"/>
        <v>7685</v>
      </c>
      <c r="I25" s="195">
        <f t="shared" si="7"/>
        <v>7678</v>
      </c>
      <c r="J25" s="195">
        <f t="shared" si="7"/>
        <v>8072</v>
      </c>
      <c r="K25" s="195">
        <f t="shared" si="7"/>
        <v>8650</v>
      </c>
      <c r="L25" s="195">
        <f t="shared" si="7"/>
        <v>8698</v>
      </c>
      <c r="M25" s="196">
        <f t="shared" si="7"/>
        <v>8800</v>
      </c>
    </row>
    <row r="26" spans="1:13" ht="12.75">
      <c r="A26" s="2"/>
      <c r="B26" s="76"/>
      <c r="C26" s="77"/>
      <c r="D26" s="216"/>
      <c r="E26" s="78"/>
      <c r="F26" s="78"/>
      <c r="G26" s="78"/>
      <c r="H26" s="78"/>
      <c r="I26" s="78"/>
      <c r="J26" s="78"/>
      <c r="K26" s="78"/>
      <c r="L26" s="78"/>
      <c r="M26" s="78"/>
    </row>
    <row r="27" spans="1:13" ht="12.75">
      <c r="A27" s="2"/>
      <c r="B27" s="76"/>
      <c r="C27" s="77"/>
      <c r="D27" s="216"/>
      <c r="E27" s="78"/>
      <c r="F27" s="78"/>
      <c r="G27" s="78"/>
      <c r="H27" s="78"/>
      <c r="I27" s="78"/>
      <c r="J27" s="78"/>
      <c r="K27" s="78"/>
      <c r="L27" s="78"/>
      <c r="M27" s="78"/>
    </row>
    <row r="28" spans="1:13" ht="12.75">
      <c r="A28" s="2"/>
      <c r="B28" s="76"/>
      <c r="C28" s="77"/>
      <c r="D28" s="216"/>
      <c r="E28" s="78"/>
      <c r="F28" s="78"/>
      <c r="G28" s="78"/>
      <c r="H28" s="78"/>
      <c r="I28" s="78"/>
      <c r="J28" s="78"/>
      <c r="K28" s="78"/>
      <c r="L28" s="78"/>
      <c r="M28" s="78"/>
    </row>
    <row r="29" spans="1:13" ht="12.75">
      <c r="A29" s="2"/>
      <c r="B29" s="76"/>
      <c r="C29" s="77" t="str">
        <f>+t_2</f>
        <v>2. Non-university postsecondary</v>
      </c>
      <c r="D29" s="216"/>
      <c r="E29" s="79">
        <f aca="true" t="shared" si="8" ref="E29:M29">+E11+E20</f>
        <v>0</v>
      </c>
      <c r="F29" s="79">
        <f t="shared" si="8"/>
        <v>0</v>
      </c>
      <c r="G29" s="79">
        <f t="shared" si="8"/>
        <v>0</v>
      </c>
      <c r="H29" s="79">
        <f t="shared" si="8"/>
        <v>2130</v>
      </c>
      <c r="I29" s="79">
        <f t="shared" si="8"/>
        <v>777</v>
      </c>
      <c r="J29" s="79">
        <f t="shared" si="8"/>
        <v>1920</v>
      </c>
      <c r="K29" s="79">
        <f t="shared" si="8"/>
        <v>2409</v>
      </c>
      <c r="L29" s="79">
        <f t="shared" si="8"/>
        <v>626</v>
      </c>
      <c r="M29" s="107">
        <f t="shared" si="8"/>
        <v>2166</v>
      </c>
    </row>
    <row r="30" spans="1:13" ht="11.25" customHeight="1">
      <c r="A30" s="2"/>
      <c r="B30" s="76"/>
      <c r="C30" s="194"/>
      <c r="D30" s="216"/>
      <c r="E30" s="79"/>
      <c r="F30" s="98"/>
      <c r="G30" s="98"/>
      <c r="H30" s="98"/>
      <c r="I30" s="98"/>
      <c r="J30" s="98"/>
      <c r="K30" s="98"/>
      <c r="L30" s="98"/>
      <c r="M30" s="108"/>
    </row>
    <row r="31" spans="1:13" ht="11.25" customHeight="1">
      <c r="A31" s="2"/>
      <c r="B31" s="76"/>
      <c r="C31" s="194"/>
      <c r="D31" s="216"/>
      <c r="E31" s="79"/>
      <c r="F31" s="98"/>
      <c r="G31" s="98"/>
      <c r="H31" s="98"/>
      <c r="I31" s="98"/>
      <c r="J31" s="98"/>
      <c r="K31" s="98"/>
      <c r="L31" s="98"/>
      <c r="M31" s="108"/>
    </row>
    <row r="32" spans="1:13" ht="11.25" customHeight="1">
      <c r="A32" s="2"/>
      <c r="B32" s="67"/>
      <c r="C32" s="235"/>
      <c r="D32" s="224"/>
      <c r="E32" s="236"/>
      <c r="F32" s="236"/>
      <c r="G32" s="236"/>
      <c r="H32" s="236"/>
      <c r="I32" s="236"/>
      <c r="J32" s="236"/>
      <c r="K32" s="236"/>
      <c r="L32" s="236"/>
      <c r="M32" s="237"/>
    </row>
    <row r="33" spans="1:9" ht="11.25" customHeight="1">
      <c r="A33" s="2"/>
      <c r="B33" s="11"/>
      <c r="C33" s="2"/>
      <c r="D33" s="227"/>
      <c r="E33" s="2"/>
      <c r="F33" s="2"/>
      <c r="G33" s="2"/>
      <c r="H33" s="2"/>
      <c r="I33" s="2"/>
    </row>
    <row r="34" spans="1:9" ht="11.25" customHeight="1">
      <c r="A34" s="2"/>
      <c r="B34" s="11"/>
      <c r="C34" s="2"/>
      <c r="D34" s="227"/>
      <c r="E34" s="2"/>
      <c r="F34" s="2"/>
      <c r="G34" s="2"/>
      <c r="H34" s="2"/>
      <c r="I34" s="2"/>
    </row>
    <row r="35" spans="2:13" ht="12.75">
      <c r="B35" s="110" t="s">
        <v>139</v>
      </c>
      <c r="C35" s="111"/>
      <c r="D35" s="217"/>
      <c r="E35" s="112">
        <v>1980</v>
      </c>
      <c r="F35" s="112">
        <v>1985</v>
      </c>
      <c r="G35" s="112">
        <v>1990</v>
      </c>
      <c r="H35" s="112">
        <v>1995</v>
      </c>
      <c r="I35" s="112">
        <v>1996</v>
      </c>
      <c r="J35" s="112">
        <v>1997</v>
      </c>
      <c r="K35" s="112">
        <v>1998</v>
      </c>
      <c r="L35" s="112">
        <v>1999</v>
      </c>
      <c r="M35" s="113">
        <v>2000</v>
      </c>
    </row>
    <row r="36" spans="2:13" ht="32.25" customHeight="1">
      <c r="B36" s="161">
        <v>1</v>
      </c>
      <c r="C36" s="167" t="s">
        <v>128</v>
      </c>
      <c r="D36" s="89"/>
      <c r="E36" s="61" t="str">
        <f>IF(E24&gt;0,E6/E24,"-")</f>
        <v>-</v>
      </c>
      <c r="F36" s="61" t="str">
        <f aca="true" t="shared" si="9" ref="F36:M36">IF(F24&gt;0,F6/F24,"-")</f>
        <v>-</v>
      </c>
      <c r="G36" s="61" t="str">
        <f t="shared" si="9"/>
        <v>-</v>
      </c>
      <c r="H36" s="61">
        <f>IF(H24&gt;0,H6/H24,"-")</f>
        <v>0.06276107997962303</v>
      </c>
      <c r="I36" s="61">
        <f t="shared" si="9"/>
        <v>0.07332939089296274</v>
      </c>
      <c r="J36" s="61">
        <f t="shared" si="9"/>
        <v>0.09077261809447558</v>
      </c>
      <c r="K36" s="61">
        <f t="shared" si="9"/>
        <v>0.12813093408083914</v>
      </c>
      <c r="L36" s="61">
        <f t="shared" si="9"/>
        <v>0.14307164307164308</v>
      </c>
      <c r="M36" s="62">
        <f t="shared" si="9"/>
        <v>0.1763633047601678</v>
      </c>
    </row>
    <row r="37" spans="2:13" ht="39" customHeight="1">
      <c r="B37" s="163">
        <v>2</v>
      </c>
      <c r="C37" s="168" t="s">
        <v>129</v>
      </c>
      <c r="D37" s="86"/>
      <c r="E37" s="51" t="str">
        <f>+IF(E6&gt;0,E7/E6,"-")</f>
        <v>-</v>
      </c>
      <c r="F37" s="51" t="str">
        <f aca="true" t="shared" si="10" ref="F37:M37">+IF(F6&gt;0,F7/F6,"-")</f>
        <v>-</v>
      </c>
      <c r="G37" s="51" t="str">
        <f t="shared" si="10"/>
        <v>-</v>
      </c>
      <c r="H37" s="51">
        <f t="shared" si="10"/>
        <v>0.7337662337662337</v>
      </c>
      <c r="I37" s="51">
        <f t="shared" si="10"/>
        <v>0.717741935483871</v>
      </c>
      <c r="J37" s="51">
        <f t="shared" si="10"/>
        <v>1</v>
      </c>
      <c r="K37" s="51">
        <f t="shared" si="10"/>
        <v>1</v>
      </c>
      <c r="L37" s="51">
        <f t="shared" si="10"/>
        <v>1</v>
      </c>
      <c r="M37" s="52">
        <f t="shared" si="10"/>
        <v>0.9891416752843847</v>
      </c>
    </row>
    <row r="38" spans="2:13" ht="36" customHeight="1">
      <c r="B38" s="165">
        <v>3</v>
      </c>
      <c r="C38" s="210" t="s">
        <v>130</v>
      </c>
      <c r="D38" s="105"/>
      <c r="E38" s="57" t="str">
        <f>IF(E15&gt;0,E16/E15,"-")</f>
        <v>-</v>
      </c>
      <c r="F38" s="57" t="str">
        <f aca="true" t="shared" si="11" ref="F38:M38">IF(F15&gt;0,F16/F15,"-")</f>
        <v>-</v>
      </c>
      <c r="G38" s="57" t="str">
        <f t="shared" si="11"/>
        <v>-</v>
      </c>
      <c r="H38" s="57">
        <f t="shared" si="11"/>
        <v>0.7862811175127731</v>
      </c>
      <c r="I38" s="57">
        <f t="shared" si="11"/>
        <v>0.9231652839821315</v>
      </c>
      <c r="J38" s="57">
        <f t="shared" si="11"/>
        <v>0.7886626307099615</v>
      </c>
      <c r="K38" s="57">
        <f t="shared" si="11"/>
        <v>0.7501555693839452</v>
      </c>
      <c r="L38" s="57">
        <f t="shared" si="11"/>
        <v>0.9216520650813517</v>
      </c>
      <c r="M38" s="58">
        <f t="shared" si="11"/>
        <v>0.762511071744907</v>
      </c>
    </row>
    <row r="39" spans="1:14" ht="12.75">
      <c r="A39" s="2"/>
      <c r="B39" s="11"/>
      <c r="C39" s="6"/>
      <c r="D39" s="7"/>
      <c r="E39" s="6"/>
      <c r="F39" s="7"/>
      <c r="G39" s="7"/>
      <c r="H39" s="7"/>
      <c r="I39" s="7"/>
      <c r="J39" s="7"/>
      <c r="K39" s="7"/>
      <c r="L39" s="7"/>
      <c r="M39" s="7"/>
      <c r="N39" s="7"/>
    </row>
    <row r="40" spans="2:13" ht="11.25" customHeight="1">
      <c r="B40" s="258" t="s">
        <v>96</v>
      </c>
      <c r="C40" s="90"/>
      <c r="D40" s="91"/>
      <c r="E40" s="91"/>
      <c r="F40" s="91"/>
      <c r="G40" s="91"/>
      <c r="H40" s="91"/>
      <c r="I40" s="91"/>
      <c r="J40" s="91"/>
      <c r="K40" s="91"/>
      <c r="L40" s="91"/>
      <c r="M40" s="92"/>
    </row>
    <row r="41" spans="2:13" ht="11.25" customHeight="1">
      <c r="B41" s="94" t="s">
        <v>97</v>
      </c>
      <c r="C41" s="95" t="s">
        <v>98</v>
      </c>
      <c r="D41" s="96"/>
      <c r="E41" s="96"/>
      <c r="F41" s="96"/>
      <c r="G41" s="96"/>
      <c r="H41" s="96"/>
      <c r="I41" s="96"/>
      <c r="J41" s="96"/>
      <c r="K41" s="96"/>
      <c r="L41" s="96"/>
      <c r="M41" s="97"/>
    </row>
    <row r="42" spans="2:13" ht="23.25" customHeight="1">
      <c r="B42" s="254">
        <v>1</v>
      </c>
      <c r="C42" s="405" t="s">
        <v>213</v>
      </c>
      <c r="D42" s="406"/>
      <c r="E42" s="406"/>
      <c r="F42" s="406"/>
      <c r="G42" s="406"/>
      <c r="H42" s="406"/>
      <c r="I42" s="406"/>
      <c r="J42" s="406"/>
      <c r="K42" s="406"/>
      <c r="L42" s="406"/>
      <c r="M42" s="407"/>
    </row>
    <row r="43" spans="2:13" ht="13.5" customHeight="1">
      <c r="B43" s="256">
        <v>2</v>
      </c>
      <c r="C43" s="426" t="s">
        <v>205</v>
      </c>
      <c r="D43" s="418"/>
      <c r="E43" s="418"/>
      <c r="F43" s="418"/>
      <c r="G43" s="418"/>
      <c r="H43" s="418"/>
      <c r="I43" s="418"/>
      <c r="J43" s="418"/>
      <c r="K43" s="418"/>
      <c r="L43" s="418"/>
      <c r="M43" s="419"/>
    </row>
    <row r="44" spans="2:13" ht="13.5" customHeight="1">
      <c r="B44" s="256"/>
      <c r="C44" s="417"/>
      <c r="D44" s="418"/>
      <c r="E44" s="418"/>
      <c r="F44" s="418"/>
      <c r="G44" s="418"/>
      <c r="H44" s="418"/>
      <c r="I44" s="418"/>
      <c r="J44" s="418"/>
      <c r="K44" s="418"/>
      <c r="L44" s="418"/>
      <c r="M44" s="419"/>
    </row>
    <row r="45" spans="2:13" ht="13.5" customHeight="1">
      <c r="B45" s="256"/>
      <c r="C45" s="417"/>
      <c r="D45" s="418"/>
      <c r="E45" s="418"/>
      <c r="F45" s="418"/>
      <c r="G45" s="418"/>
      <c r="H45" s="418"/>
      <c r="I45" s="418"/>
      <c r="J45" s="418"/>
      <c r="K45" s="418"/>
      <c r="L45" s="418"/>
      <c r="M45" s="419"/>
    </row>
    <row r="46" spans="2:13" ht="13.5" customHeight="1">
      <c r="B46" s="256"/>
      <c r="C46" s="417"/>
      <c r="D46" s="418"/>
      <c r="E46" s="418"/>
      <c r="F46" s="418"/>
      <c r="G46" s="418"/>
      <c r="H46" s="418"/>
      <c r="I46" s="418"/>
      <c r="J46" s="418"/>
      <c r="K46" s="418"/>
      <c r="L46" s="418"/>
      <c r="M46" s="419"/>
    </row>
    <row r="47" spans="2:13" ht="13.5" customHeight="1">
      <c r="B47" s="257"/>
      <c r="C47" s="420"/>
      <c r="D47" s="421"/>
      <c r="E47" s="421"/>
      <c r="F47" s="421"/>
      <c r="G47" s="421"/>
      <c r="H47" s="421"/>
      <c r="I47" s="421"/>
      <c r="J47" s="421"/>
      <c r="K47" s="421"/>
      <c r="L47" s="421"/>
      <c r="M47" s="422"/>
    </row>
    <row r="48" spans="1:9" ht="12.75">
      <c r="A48" s="2"/>
      <c r="B48" s="2"/>
      <c r="C48" s="2"/>
      <c r="D48" s="227"/>
      <c r="E48" s="2"/>
      <c r="F48" s="2"/>
      <c r="G48" s="2"/>
      <c r="H48" s="2"/>
      <c r="I48" s="2"/>
    </row>
    <row r="49" spans="1:9" ht="12.75">
      <c r="A49" s="2"/>
      <c r="B49" s="2"/>
      <c r="C49" s="2"/>
      <c r="D49" s="227"/>
      <c r="E49" s="2"/>
      <c r="F49" s="2"/>
      <c r="G49" s="2"/>
      <c r="H49" s="2"/>
      <c r="I49" s="2"/>
    </row>
    <row r="50" spans="1:9" ht="12.75">
      <c r="A50" s="2"/>
      <c r="B50" s="2"/>
      <c r="C50" s="2"/>
      <c r="D50" s="227"/>
      <c r="E50" s="2"/>
      <c r="F50" s="2"/>
      <c r="G50" s="2"/>
      <c r="H50" s="2"/>
      <c r="I50" s="2"/>
    </row>
    <row r="51" spans="1:9" ht="12.75">
      <c r="A51" s="2"/>
      <c r="B51" s="2"/>
      <c r="C51" s="2"/>
      <c r="D51" s="227"/>
      <c r="E51" s="2"/>
      <c r="F51" s="2"/>
      <c r="G51" s="2"/>
      <c r="H51" s="2"/>
      <c r="I51" s="2"/>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5" spans="2:13" ht="15">
      <c r="B65" s="69" t="str">
        <f>+Index!B19</f>
        <v>III.2. Faculty by time status</v>
      </c>
      <c r="C65" s="70"/>
      <c r="D65" s="71"/>
      <c r="E65" s="71"/>
      <c r="F65" s="71"/>
      <c r="G65" s="71"/>
      <c r="H65" s="71"/>
      <c r="I65" s="71"/>
      <c r="J65" s="71"/>
      <c r="K65" s="71"/>
      <c r="L65" s="71"/>
      <c r="M65" s="72"/>
    </row>
    <row r="66" spans="2:13" ht="12.75">
      <c r="B66" s="6"/>
      <c r="C66" s="6"/>
      <c r="D66" s="7"/>
      <c r="E66" s="7"/>
      <c r="F66" s="7"/>
      <c r="G66" s="7"/>
      <c r="H66" s="7"/>
      <c r="I66" s="7"/>
      <c r="J66" s="7"/>
      <c r="K66" s="7"/>
      <c r="L66" s="7"/>
      <c r="M66" s="7"/>
    </row>
    <row r="67" spans="2:13" ht="13.5" thickBot="1">
      <c r="B67" s="23" t="s">
        <v>61</v>
      </c>
      <c r="C67" s="31"/>
      <c r="D67" s="211" t="s">
        <v>92</v>
      </c>
      <c r="E67" s="24">
        <v>1980</v>
      </c>
      <c r="F67" s="24">
        <v>1985</v>
      </c>
      <c r="G67" s="24">
        <v>1990</v>
      </c>
      <c r="H67" s="24">
        <v>1995</v>
      </c>
      <c r="I67" s="24">
        <v>1996</v>
      </c>
      <c r="J67" s="24">
        <v>1997</v>
      </c>
      <c r="K67" s="24">
        <v>1998</v>
      </c>
      <c r="L67" s="24">
        <v>1999</v>
      </c>
      <c r="M67" s="25">
        <v>2000</v>
      </c>
    </row>
    <row r="68" spans="2:13" ht="12.75">
      <c r="B68" s="38" t="str">
        <f>+ca_1</f>
        <v>A. Private Institutions</v>
      </c>
      <c r="C68" s="83"/>
      <c r="D68" s="224"/>
      <c r="E68" s="8">
        <f>SUM(E69:E71)</f>
        <v>0</v>
      </c>
      <c r="F68" s="8">
        <f aca="true" t="shared" si="12" ref="F68:M68">SUM(F69:F71)</f>
        <v>0</v>
      </c>
      <c r="G68" s="8">
        <f t="shared" si="12"/>
        <v>0</v>
      </c>
      <c r="H68" s="8">
        <f t="shared" si="12"/>
        <v>0</v>
      </c>
      <c r="I68" s="8">
        <f t="shared" si="12"/>
        <v>0</v>
      </c>
      <c r="J68" s="8">
        <f t="shared" si="12"/>
        <v>0</v>
      </c>
      <c r="K68" s="8">
        <f t="shared" si="12"/>
        <v>0</v>
      </c>
      <c r="L68" s="8">
        <f t="shared" si="12"/>
        <v>0</v>
      </c>
      <c r="M68" s="26">
        <f t="shared" si="12"/>
        <v>0</v>
      </c>
    </row>
    <row r="69" spans="2:13" ht="12.75">
      <c r="B69" s="76"/>
      <c r="C69" s="74" t="str">
        <f>+ed_1</f>
        <v>1. Full time</v>
      </c>
      <c r="D69" s="213"/>
      <c r="E69" s="343"/>
      <c r="F69" s="343"/>
      <c r="G69" s="343"/>
      <c r="H69" s="343"/>
      <c r="I69" s="343"/>
      <c r="J69" s="343"/>
      <c r="K69" s="343"/>
      <c r="L69" s="343"/>
      <c r="M69" s="349"/>
    </row>
    <row r="70" spans="2:13" ht="12.75">
      <c r="B70" s="76"/>
      <c r="C70" s="74" t="str">
        <f>+ed_2</f>
        <v>2. Part time</v>
      </c>
      <c r="D70" s="213"/>
      <c r="E70" s="346"/>
      <c r="F70" s="346"/>
      <c r="G70" s="346"/>
      <c r="H70" s="346"/>
      <c r="I70" s="346"/>
      <c r="J70" s="346"/>
      <c r="K70" s="346"/>
      <c r="L70" s="346"/>
      <c r="M70" s="350"/>
    </row>
    <row r="71" spans="2:13" ht="12.75">
      <c r="B71" s="76"/>
      <c r="C71" s="74"/>
      <c r="D71" s="213"/>
      <c r="E71" s="333"/>
      <c r="F71" s="333"/>
      <c r="G71" s="333"/>
      <c r="H71" s="333"/>
      <c r="I71" s="333"/>
      <c r="J71" s="333"/>
      <c r="K71" s="333"/>
      <c r="L71" s="333"/>
      <c r="M71" s="334"/>
    </row>
    <row r="72" spans="2:13" ht="12.75">
      <c r="B72" s="39" t="str">
        <f>+ca_2</f>
        <v>B. Public Institutions</v>
      </c>
      <c r="C72" s="84"/>
      <c r="D72" s="203"/>
      <c r="E72" s="9">
        <f>SUM(E73:E75)</f>
        <v>0</v>
      </c>
      <c r="F72" s="9">
        <f aca="true" t="shared" si="13" ref="F72:M72">SUM(F73:F75)</f>
        <v>0</v>
      </c>
      <c r="G72" s="9">
        <f t="shared" si="13"/>
        <v>0</v>
      </c>
      <c r="H72" s="9">
        <f t="shared" si="13"/>
        <v>0</v>
      </c>
      <c r="I72" s="9">
        <f t="shared" si="13"/>
        <v>0</v>
      </c>
      <c r="J72" s="9">
        <f t="shared" si="13"/>
        <v>0</v>
      </c>
      <c r="K72" s="9">
        <f t="shared" si="13"/>
        <v>0</v>
      </c>
      <c r="L72" s="9">
        <f t="shared" si="13"/>
        <v>7364</v>
      </c>
      <c r="M72" s="28">
        <f t="shared" si="13"/>
        <v>6887</v>
      </c>
    </row>
    <row r="73" spans="2:13" ht="12.75">
      <c r="B73" s="76"/>
      <c r="C73" s="74" t="str">
        <f>+ed_1</f>
        <v>1. Full time</v>
      </c>
      <c r="D73" s="213"/>
      <c r="E73" s="343"/>
      <c r="F73" s="343"/>
      <c r="G73" s="343"/>
      <c r="H73" s="343"/>
      <c r="I73" s="343"/>
      <c r="J73" s="343"/>
      <c r="K73" s="343"/>
      <c r="L73" s="17">
        <v>417</v>
      </c>
      <c r="M73" s="114">
        <v>435</v>
      </c>
    </row>
    <row r="74" spans="2:13" ht="12.75">
      <c r="B74" s="76"/>
      <c r="C74" s="74" t="str">
        <f>+ed_2</f>
        <v>2. Part time</v>
      </c>
      <c r="D74" s="213"/>
      <c r="E74" s="346"/>
      <c r="F74" s="346"/>
      <c r="G74" s="346"/>
      <c r="H74" s="346"/>
      <c r="I74" s="346"/>
      <c r="J74" s="346"/>
      <c r="K74" s="346"/>
      <c r="L74" s="18">
        <v>6947</v>
      </c>
      <c r="M74" s="115">
        <v>6452</v>
      </c>
    </row>
    <row r="75" spans="2:13" ht="12.75">
      <c r="B75" s="76"/>
      <c r="C75" s="74">
        <f>+C71</f>
        <v>0</v>
      </c>
      <c r="D75" s="213"/>
      <c r="E75" s="333"/>
      <c r="F75" s="333"/>
      <c r="G75" s="333"/>
      <c r="H75" s="333"/>
      <c r="I75" s="333"/>
      <c r="J75" s="333"/>
      <c r="K75" s="333"/>
      <c r="L75" s="333"/>
      <c r="M75" s="334"/>
    </row>
    <row r="76" spans="1:13" ht="12.75">
      <c r="A76" s="2"/>
      <c r="B76" s="39" t="str">
        <f>+ca_3</f>
        <v>C.Total (private and public) </v>
      </c>
      <c r="C76" s="84"/>
      <c r="D76" s="203"/>
      <c r="E76" s="9">
        <f>SUM(E77:E79)</f>
        <v>0</v>
      </c>
      <c r="F76" s="9">
        <f aca="true" t="shared" si="14" ref="F76:M76">SUM(F77:F79)</f>
        <v>0</v>
      </c>
      <c r="G76" s="9">
        <f t="shared" si="14"/>
        <v>0</v>
      </c>
      <c r="H76" s="9">
        <f t="shared" si="14"/>
        <v>0</v>
      </c>
      <c r="I76" s="9">
        <f t="shared" si="14"/>
        <v>0</v>
      </c>
      <c r="J76" s="9">
        <f t="shared" si="14"/>
        <v>0</v>
      </c>
      <c r="K76" s="9">
        <f t="shared" si="14"/>
        <v>0</v>
      </c>
      <c r="L76" s="9">
        <f t="shared" si="14"/>
        <v>0</v>
      </c>
      <c r="M76" s="28">
        <f t="shared" si="14"/>
        <v>0</v>
      </c>
    </row>
    <row r="77" spans="1:13" ht="12.75">
      <c r="A77" s="2"/>
      <c r="B77" s="76"/>
      <c r="C77" s="74" t="str">
        <f>+ed_1</f>
        <v>1. Full time</v>
      </c>
      <c r="D77" s="216"/>
      <c r="E77" s="78">
        <f>+E69+E73</f>
        <v>0</v>
      </c>
      <c r="F77" s="78"/>
      <c r="G77" s="78"/>
      <c r="H77" s="78"/>
      <c r="I77" s="78"/>
      <c r="J77" s="78"/>
      <c r="K77" s="78"/>
      <c r="L77" s="78"/>
      <c r="M77" s="117"/>
    </row>
    <row r="78" spans="1:13" ht="12.75">
      <c r="A78" s="2"/>
      <c r="B78" s="76"/>
      <c r="C78" s="74" t="str">
        <f>+ed_2</f>
        <v>2. Part time</v>
      </c>
      <c r="D78" s="216"/>
      <c r="E78" s="79">
        <f>+E70+E74</f>
        <v>0</v>
      </c>
      <c r="F78" s="79"/>
      <c r="G78" s="79"/>
      <c r="H78" s="79"/>
      <c r="I78" s="79"/>
      <c r="J78" s="79"/>
      <c r="K78" s="79"/>
      <c r="L78" s="79"/>
      <c r="M78" s="107"/>
    </row>
    <row r="79" spans="1:13" ht="12.75">
      <c r="A79" s="2"/>
      <c r="B79" s="80"/>
      <c r="C79" s="99">
        <f>+C71</f>
        <v>0</v>
      </c>
      <c r="D79" s="225"/>
      <c r="E79" s="82">
        <f>+E71+E75</f>
        <v>0</v>
      </c>
      <c r="F79" s="82"/>
      <c r="G79" s="82"/>
      <c r="H79" s="82"/>
      <c r="I79" s="82"/>
      <c r="J79" s="82"/>
      <c r="K79" s="82"/>
      <c r="L79" s="82"/>
      <c r="M79" s="109"/>
    </row>
    <row r="80" spans="1:9" ht="12.75">
      <c r="A80" s="2"/>
      <c r="B80" s="11"/>
      <c r="C80" s="2"/>
      <c r="D80" s="227"/>
      <c r="E80" s="2"/>
      <c r="F80" s="2"/>
      <c r="G80" s="2"/>
      <c r="H80" s="2"/>
      <c r="I80" s="2"/>
    </row>
    <row r="81" spans="2:13" ht="12.75">
      <c r="B81" s="110" t="s">
        <v>139</v>
      </c>
      <c r="C81" s="111"/>
      <c r="D81" s="217"/>
      <c r="E81" s="112">
        <v>1980</v>
      </c>
      <c r="F81" s="112">
        <v>1985</v>
      </c>
      <c r="G81" s="112">
        <v>1990</v>
      </c>
      <c r="H81" s="112">
        <v>1995</v>
      </c>
      <c r="I81" s="112">
        <v>1996</v>
      </c>
      <c r="J81" s="112">
        <v>1997</v>
      </c>
      <c r="K81" s="112">
        <v>1998</v>
      </c>
      <c r="L81" s="112">
        <v>1999</v>
      </c>
      <c r="M81" s="113">
        <v>2000</v>
      </c>
    </row>
    <row r="82" spans="2:13" ht="32.25" customHeight="1">
      <c r="B82" s="161">
        <v>1</v>
      </c>
      <c r="C82" s="167" t="s">
        <v>131</v>
      </c>
      <c r="D82" s="89"/>
      <c r="E82" s="61" t="str">
        <f>IF(E76&gt;0,E77/E76,"-")</f>
        <v>-</v>
      </c>
      <c r="F82" s="61" t="str">
        <f aca="true" t="shared" si="15" ref="F82:M82">IF(F76&gt;0,F68/F76,"-")</f>
        <v>-</v>
      </c>
      <c r="G82" s="61" t="str">
        <f t="shared" si="15"/>
        <v>-</v>
      </c>
      <c r="H82" s="61" t="str">
        <f t="shared" si="15"/>
        <v>-</v>
      </c>
      <c r="I82" s="61" t="str">
        <f t="shared" si="15"/>
        <v>-</v>
      </c>
      <c r="J82" s="61" t="str">
        <f t="shared" si="15"/>
        <v>-</v>
      </c>
      <c r="K82" s="61" t="str">
        <f t="shared" si="15"/>
        <v>-</v>
      </c>
      <c r="L82" s="61" t="str">
        <f t="shared" si="15"/>
        <v>-</v>
      </c>
      <c r="M82" s="62" t="str">
        <f t="shared" si="15"/>
        <v>-</v>
      </c>
    </row>
    <row r="83" spans="2:13" ht="39" customHeight="1">
      <c r="B83" s="163">
        <v>2</v>
      </c>
      <c r="C83" s="168" t="s">
        <v>132</v>
      </c>
      <c r="D83" s="86"/>
      <c r="E83" s="51" t="str">
        <f>+IF(E68&gt;0,E69/E68,"-")</f>
        <v>-</v>
      </c>
      <c r="F83" s="51" t="str">
        <f aca="true" t="shared" si="16" ref="F83:M83">+IF(F68&gt;0,F69/F68,"-")</f>
        <v>-</v>
      </c>
      <c r="G83" s="51" t="str">
        <f t="shared" si="16"/>
        <v>-</v>
      </c>
      <c r="H83" s="51" t="str">
        <f t="shared" si="16"/>
        <v>-</v>
      </c>
      <c r="I83" s="51" t="str">
        <f t="shared" si="16"/>
        <v>-</v>
      </c>
      <c r="J83" s="51" t="str">
        <f t="shared" si="16"/>
        <v>-</v>
      </c>
      <c r="K83" s="51" t="str">
        <f t="shared" si="16"/>
        <v>-</v>
      </c>
      <c r="L83" s="51" t="str">
        <f t="shared" si="16"/>
        <v>-</v>
      </c>
      <c r="M83" s="52" t="str">
        <f t="shared" si="16"/>
        <v>-</v>
      </c>
    </row>
    <row r="84" spans="2:13" ht="36" customHeight="1">
      <c r="B84" s="165">
        <v>3</v>
      </c>
      <c r="C84" s="168" t="s">
        <v>133</v>
      </c>
      <c r="D84" s="105"/>
      <c r="E84" s="57" t="str">
        <f>IF(E72&gt;0,E73/E72,"-")</f>
        <v>-</v>
      </c>
      <c r="F84" s="57" t="str">
        <f aca="true" t="shared" si="17" ref="F84:M84">IF(F72&gt;0,F73/F72,"-")</f>
        <v>-</v>
      </c>
      <c r="G84" s="57" t="str">
        <f t="shared" si="17"/>
        <v>-</v>
      </c>
      <c r="H84" s="57" t="str">
        <f t="shared" si="17"/>
        <v>-</v>
      </c>
      <c r="I84" s="57" t="str">
        <f t="shared" si="17"/>
        <v>-</v>
      </c>
      <c r="J84" s="57" t="str">
        <f t="shared" si="17"/>
        <v>-</v>
      </c>
      <c r="K84" s="57" t="str">
        <f t="shared" si="17"/>
        <v>-</v>
      </c>
      <c r="L84" s="57">
        <f t="shared" si="17"/>
        <v>0.05662683324280283</v>
      </c>
      <c r="M84" s="58">
        <f t="shared" si="17"/>
        <v>0.06316248003484827</v>
      </c>
    </row>
    <row r="85" spans="1:14" ht="12.75">
      <c r="A85" s="2"/>
      <c r="B85" s="11"/>
      <c r="C85" s="6"/>
      <c r="D85" s="7"/>
      <c r="E85" s="6"/>
      <c r="F85" s="7"/>
      <c r="G85" s="7"/>
      <c r="H85" s="7"/>
      <c r="I85" s="7"/>
      <c r="J85" s="7"/>
      <c r="K85" s="7"/>
      <c r="L85" s="7"/>
      <c r="M85" s="7"/>
      <c r="N85" s="7"/>
    </row>
    <row r="86" spans="2:13" ht="11.25" customHeight="1">
      <c r="B86" s="258" t="s">
        <v>96</v>
      </c>
      <c r="C86" s="90"/>
      <c r="D86" s="91"/>
      <c r="E86" s="91"/>
      <c r="F86" s="91"/>
      <c r="G86" s="91"/>
      <c r="H86" s="91"/>
      <c r="I86" s="91"/>
      <c r="J86" s="91"/>
      <c r="K86" s="91"/>
      <c r="L86" s="91"/>
      <c r="M86" s="92"/>
    </row>
    <row r="87" spans="2:13" ht="11.25" customHeight="1">
      <c r="B87" s="94" t="s">
        <v>97</v>
      </c>
      <c r="C87" s="95" t="s">
        <v>98</v>
      </c>
      <c r="D87" s="96"/>
      <c r="E87" s="96"/>
      <c r="F87" s="96"/>
      <c r="G87" s="96"/>
      <c r="H87" s="96"/>
      <c r="I87" s="96"/>
      <c r="J87" s="96"/>
      <c r="K87" s="96"/>
      <c r="L87" s="96"/>
      <c r="M87" s="97"/>
    </row>
    <row r="88" spans="2:13" ht="13.5" customHeight="1">
      <c r="B88" s="254">
        <v>1</v>
      </c>
      <c r="C88" s="405" t="s">
        <v>215</v>
      </c>
      <c r="D88" s="406"/>
      <c r="E88" s="406"/>
      <c r="F88" s="406"/>
      <c r="G88" s="406"/>
      <c r="H88" s="406"/>
      <c r="I88" s="406"/>
      <c r="J88" s="406"/>
      <c r="K88" s="406"/>
      <c r="L88" s="406"/>
      <c r="M88" s="407"/>
    </row>
    <row r="89" spans="2:13" ht="13.5" customHeight="1">
      <c r="B89" s="256"/>
      <c r="C89" s="417"/>
      <c r="D89" s="418"/>
      <c r="E89" s="418"/>
      <c r="F89" s="418"/>
      <c r="G89" s="418"/>
      <c r="H89" s="418"/>
      <c r="I89" s="418"/>
      <c r="J89" s="418"/>
      <c r="K89" s="418"/>
      <c r="L89" s="418"/>
      <c r="M89" s="419"/>
    </row>
    <row r="90" spans="2:13" ht="13.5" customHeight="1">
      <c r="B90" s="256"/>
      <c r="C90" s="417"/>
      <c r="D90" s="418"/>
      <c r="E90" s="418"/>
      <c r="F90" s="418"/>
      <c r="G90" s="418"/>
      <c r="H90" s="418"/>
      <c r="I90" s="418"/>
      <c r="J90" s="418"/>
      <c r="K90" s="418"/>
      <c r="L90" s="418"/>
      <c r="M90" s="419"/>
    </row>
    <row r="91" spans="2:13" ht="13.5" customHeight="1">
      <c r="B91" s="256"/>
      <c r="C91" s="417"/>
      <c r="D91" s="418"/>
      <c r="E91" s="418"/>
      <c r="F91" s="418"/>
      <c r="G91" s="418"/>
      <c r="H91" s="418"/>
      <c r="I91" s="418"/>
      <c r="J91" s="418"/>
      <c r="K91" s="418"/>
      <c r="L91" s="418"/>
      <c r="M91" s="419"/>
    </row>
    <row r="92" spans="2:13" ht="13.5" customHeight="1">
      <c r="B92" s="256"/>
      <c r="C92" s="417"/>
      <c r="D92" s="418"/>
      <c r="E92" s="418"/>
      <c r="F92" s="418"/>
      <c r="G92" s="418"/>
      <c r="H92" s="418"/>
      <c r="I92" s="418"/>
      <c r="J92" s="418"/>
      <c r="K92" s="418"/>
      <c r="L92" s="418"/>
      <c r="M92" s="419"/>
    </row>
    <row r="93" spans="2:13" ht="13.5" customHeight="1">
      <c r="B93" s="257"/>
      <c r="C93" s="420"/>
      <c r="D93" s="421"/>
      <c r="E93" s="421"/>
      <c r="F93" s="421"/>
      <c r="G93" s="421"/>
      <c r="H93" s="421"/>
      <c r="I93" s="421"/>
      <c r="J93" s="421"/>
      <c r="K93" s="421"/>
      <c r="L93" s="421"/>
      <c r="M93" s="422"/>
    </row>
    <row r="94" spans="1:9" ht="12.75">
      <c r="A94" s="2"/>
      <c r="B94" s="2"/>
      <c r="C94" s="2"/>
      <c r="D94" s="227"/>
      <c r="E94" s="2"/>
      <c r="F94" s="2"/>
      <c r="G94" s="2"/>
      <c r="H94" s="2"/>
      <c r="I94" s="2"/>
    </row>
    <row r="95" spans="1:9" ht="12.75">
      <c r="A95" s="2"/>
      <c r="B95" s="2"/>
      <c r="C95" s="2"/>
      <c r="D95" s="227"/>
      <c r="E95" s="2"/>
      <c r="F95" s="2"/>
      <c r="G95" s="2"/>
      <c r="H95" s="2"/>
      <c r="I95" s="2"/>
    </row>
    <row r="96" spans="1:9" ht="12.75">
      <c r="A96" s="2"/>
      <c r="B96" s="2"/>
      <c r="C96" s="2"/>
      <c r="D96" s="227"/>
      <c r="E96" s="2"/>
      <c r="F96" s="2"/>
      <c r="G96" s="2"/>
      <c r="H96" s="2"/>
      <c r="I96" s="2"/>
    </row>
    <row r="97" spans="1:9" ht="12.75">
      <c r="A97" s="2"/>
      <c r="B97" s="2"/>
      <c r="C97" s="2"/>
      <c r="D97" s="227"/>
      <c r="E97" s="2"/>
      <c r="F97" s="2"/>
      <c r="G97" s="2"/>
      <c r="H97" s="2"/>
      <c r="I97" s="2"/>
    </row>
    <row r="98" spans="1:9" ht="12.75">
      <c r="A98" s="2"/>
      <c r="B98" s="2"/>
      <c r="C98" s="2"/>
      <c r="D98" s="227"/>
      <c r="E98" s="2"/>
      <c r="F98" s="2"/>
      <c r="G98" s="2"/>
      <c r="H98" s="2"/>
      <c r="I98" s="2"/>
    </row>
    <row r="99" spans="1:9" ht="12.75">
      <c r="A99" s="2"/>
      <c r="B99" s="2"/>
      <c r="C99" s="2"/>
      <c r="D99" s="227"/>
      <c r="E99" s="2"/>
      <c r="F99" s="2"/>
      <c r="G99" s="2"/>
      <c r="H99" s="2"/>
      <c r="I99" s="2"/>
    </row>
    <row r="100" spans="1:9" ht="12.75">
      <c r="A100" s="2"/>
      <c r="B100" s="2"/>
      <c r="C100" s="2"/>
      <c r="D100" s="227"/>
      <c r="E100" s="2"/>
      <c r="F100" s="2"/>
      <c r="G100" s="2"/>
      <c r="H100" s="2"/>
      <c r="I100" s="2"/>
    </row>
    <row r="101" spans="1:9" ht="12.75">
      <c r="A101" s="2"/>
      <c r="B101" s="2"/>
      <c r="C101" s="2"/>
      <c r="D101" s="227"/>
      <c r="E101" s="2"/>
      <c r="F101" s="2"/>
      <c r="G101" s="2"/>
      <c r="H101" s="2"/>
      <c r="I101" s="2"/>
    </row>
    <row r="102" spans="1:9" ht="12.75">
      <c r="A102" s="2"/>
      <c r="B102" s="2"/>
      <c r="C102" s="2"/>
      <c r="D102" s="227"/>
      <c r="E102" s="2"/>
      <c r="F102" s="2"/>
      <c r="G102" s="2"/>
      <c r="H102" s="2"/>
      <c r="I102" s="2"/>
    </row>
    <row r="103" spans="1:9" ht="12.75">
      <c r="A103" s="2"/>
      <c r="B103" s="2"/>
      <c r="C103" s="2"/>
      <c r="D103" s="227"/>
      <c r="E103" s="2"/>
      <c r="F103" s="2"/>
      <c r="G103" s="2"/>
      <c r="H103" s="2"/>
      <c r="I103" s="2"/>
    </row>
    <row r="104" spans="1:9" ht="12.75">
      <c r="A104" s="2"/>
      <c r="B104" s="2"/>
      <c r="C104" s="2"/>
      <c r="D104" s="227"/>
      <c r="E104" s="2"/>
      <c r="F104" s="2"/>
      <c r="G104" s="2"/>
      <c r="H104" s="2"/>
      <c r="I104" s="2"/>
    </row>
    <row r="105" spans="1:9" ht="12.75">
      <c r="A105" s="2"/>
      <c r="B105" s="2"/>
      <c r="C105" s="2"/>
      <c r="D105" s="227"/>
      <c r="E105" s="2"/>
      <c r="F105" s="2"/>
      <c r="G105" s="2"/>
      <c r="H105" s="2"/>
      <c r="I105" s="2"/>
    </row>
    <row r="106" spans="1:9" ht="12.75">
      <c r="A106" s="2"/>
      <c r="B106" s="2"/>
      <c r="C106" s="2"/>
      <c r="D106" s="227"/>
      <c r="E106" s="2"/>
      <c r="F106" s="2"/>
      <c r="G106" s="2"/>
      <c r="H106" s="2"/>
      <c r="I106" s="2"/>
    </row>
    <row r="107" spans="1:9" ht="12.75">
      <c r="A107" s="2"/>
      <c r="B107" s="2"/>
      <c r="C107" s="2"/>
      <c r="D107" s="227"/>
      <c r="E107" s="2"/>
      <c r="F107" s="2"/>
      <c r="G107" s="2"/>
      <c r="H107" s="2"/>
      <c r="I107" s="2"/>
    </row>
    <row r="112" spans="2:13" ht="15">
      <c r="B112" s="69" t="str">
        <f>+Index!B20</f>
        <v>III.3. Faculty by highest degree earned</v>
      </c>
      <c r="C112" s="70"/>
      <c r="D112" s="71"/>
      <c r="E112" s="71"/>
      <c r="F112" s="71"/>
      <c r="G112" s="71"/>
      <c r="H112" s="71"/>
      <c r="I112" s="71"/>
      <c r="J112" s="71"/>
      <c r="K112" s="71"/>
      <c r="L112" s="71"/>
      <c r="M112" s="72"/>
    </row>
    <row r="113" spans="2:13" ht="12.75">
      <c r="B113" s="6"/>
      <c r="C113" s="6"/>
      <c r="D113" s="7"/>
      <c r="E113" s="7"/>
      <c r="F113" s="7"/>
      <c r="G113" s="7"/>
      <c r="H113" s="7"/>
      <c r="I113" s="7"/>
      <c r="J113" s="7"/>
      <c r="K113" s="7"/>
      <c r="L113" s="7"/>
      <c r="M113" s="7"/>
    </row>
    <row r="114" spans="2:13" ht="13.5" thickBot="1">
      <c r="B114" s="23" t="s">
        <v>61</v>
      </c>
      <c r="C114" s="31"/>
      <c r="D114" s="211" t="s">
        <v>92</v>
      </c>
      <c r="E114" s="24">
        <v>1980</v>
      </c>
      <c r="F114" s="24">
        <v>1985</v>
      </c>
      <c r="G114" s="24">
        <v>1990</v>
      </c>
      <c r="H114" s="24">
        <v>1995</v>
      </c>
      <c r="I114" s="24">
        <v>1996</v>
      </c>
      <c r="J114" s="24">
        <v>1997</v>
      </c>
      <c r="K114" s="24">
        <v>1998</v>
      </c>
      <c r="L114" s="24">
        <v>1999</v>
      </c>
      <c r="M114" s="25">
        <v>2000</v>
      </c>
    </row>
    <row r="115" spans="2:13" ht="12.75">
      <c r="B115" s="38" t="str">
        <f>+ca_1</f>
        <v>A. Private Institutions</v>
      </c>
      <c r="C115" s="83"/>
      <c r="D115" s="224"/>
      <c r="E115" s="8">
        <f>SUM(E116:E120)</f>
        <v>0</v>
      </c>
      <c r="F115" s="8">
        <f aca="true" t="shared" si="18" ref="F115:M115">SUM(F116:F120)</f>
        <v>0</v>
      </c>
      <c r="G115" s="8">
        <f t="shared" si="18"/>
        <v>0</v>
      </c>
      <c r="H115" s="8">
        <f t="shared" si="18"/>
        <v>0</v>
      </c>
      <c r="I115" s="8">
        <f t="shared" si="18"/>
        <v>0</v>
      </c>
      <c r="J115" s="8">
        <f t="shared" si="18"/>
        <v>0</v>
      </c>
      <c r="K115" s="8">
        <f t="shared" si="18"/>
        <v>0</v>
      </c>
      <c r="L115" s="8">
        <f t="shared" si="18"/>
        <v>0</v>
      </c>
      <c r="M115" s="26">
        <f t="shared" si="18"/>
        <v>0</v>
      </c>
    </row>
    <row r="116" spans="2:13" ht="12.75">
      <c r="B116" s="76"/>
      <c r="C116" s="122" t="str">
        <f>+g_1</f>
        <v>1. Ph.D.</v>
      </c>
      <c r="D116" s="233"/>
      <c r="E116" s="343"/>
      <c r="F116" s="344"/>
      <c r="G116" s="344"/>
      <c r="H116" s="344"/>
      <c r="I116" s="344"/>
      <c r="J116" s="344"/>
      <c r="K116" s="344"/>
      <c r="L116" s="344"/>
      <c r="M116" s="345"/>
    </row>
    <row r="117" spans="2:13" ht="12.75">
      <c r="B117" s="76"/>
      <c r="C117" s="122" t="str">
        <f>+g_2</f>
        <v>2. Master</v>
      </c>
      <c r="D117" s="233"/>
      <c r="E117" s="357"/>
      <c r="F117" s="358"/>
      <c r="G117" s="358"/>
      <c r="H117" s="358"/>
      <c r="I117" s="358"/>
      <c r="J117" s="358"/>
      <c r="K117" s="358"/>
      <c r="L117" s="358"/>
      <c r="M117" s="359"/>
    </row>
    <row r="118" spans="2:13" ht="12.75">
      <c r="B118" s="76"/>
      <c r="C118" s="122" t="str">
        <f>+g_3</f>
        <v>3. First college degree</v>
      </c>
      <c r="D118" s="233"/>
      <c r="E118" s="357"/>
      <c r="F118" s="358"/>
      <c r="G118" s="358"/>
      <c r="H118" s="358"/>
      <c r="I118" s="358"/>
      <c r="J118" s="358"/>
      <c r="K118" s="358"/>
      <c r="L118" s="358"/>
      <c r="M118" s="359"/>
    </row>
    <row r="119" spans="2:13" ht="12.75">
      <c r="B119" s="76"/>
      <c r="C119" s="122" t="str">
        <f>+g_4</f>
        <v>4. Less than first college degree</v>
      </c>
      <c r="D119" s="233"/>
      <c r="E119" s="346"/>
      <c r="F119" s="347"/>
      <c r="G119" s="347"/>
      <c r="H119" s="347"/>
      <c r="I119" s="347"/>
      <c r="J119" s="347"/>
      <c r="K119" s="347"/>
      <c r="L119" s="347"/>
      <c r="M119" s="348"/>
    </row>
    <row r="120" spans="2:13" ht="12.75">
      <c r="B120" s="76"/>
      <c r="C120" s="122"/>
      <c r="D120" s="233"/>
      <c r="E120" s="272"/>
      <c r="F120" s="270"/>
      <c r="G120" s="270"/>
      <c r="H120" s="270"/>
      <c r="I120" s="270"/>
      <c r="J120" s="270"/>
      <c r="K120" s="270"/>
      <c r="L120" s="270"/>
      <c r="M120" s="271"/>
    </row>
    <row r="121" spans="2:13" ht="12.75">
      <c r="B121" s="39" t="str">
        <f>+ca_2</f>
        <v>B. Public Institutions</v>
      </c>
      <c r="C121" s="84"/>
      <c r="D121" s="203"/>
      <c r="E121" s="9">
        <f>SUM(E122:E126)</f>
        <v>0</v>
      </c>
      <c r="F121" s="9">
        <f aca="true" t="shared" si="19" ref="F121:M121">SUM(F122:F126)</f>
        <v>0</v>
      </c>
      <c r="G121" s="9">
        <f t="shared" si="19"/>
        <v>0</v>
      </c>
      <c r="H121" s="9">
        <f t="shared" si="19"/>
        <v>0</v>
      </c>
      <c r="I121" s="9">
        <f t="shared" si="19"/>
        <v>0</v>
      </c>
      <c r="J121" s="9">
        <f t="shared" si="19"/>
        <v>0</v>
      </c>
      <c r="K121" s="9">
        <f t="shared" si="19"/>
        <v>0</v>
      </c>
      <c r="L121" s="9">
        <f t="shared" si="19"/>
        <v>0</v>
      </c>
      <c r="M121" s="28">
        <f t="shared" si="19"/>
        <v>0</v>
      </c>
    </row>
    <row r="122" spans="2:13" ht="12.75">
      <c r="B122" s="76"/>
      <c r="C122" s="122" t="str">
        <f>+g_1</f>
        <v>1. Ph.D.</v>
      </c>
      <c r="D122" s="233"/>
      <c r="E122" s="261"/>
      <c r="F122" s="262"/>
      <c r="G122" s="262"/>
      <c r="H122" s="262"/>
      <c r="I122" s="262"/>
      <c r="J122" s="262"/>
      <c r="K122" s="262"/>
      <c r="L122" s="262"/>
      <c r="M122" s="263"/>
    </row>
    <row r="123" spans="2:13" ht="12.75">
      <c r="B123" s="76"/>
      <c r="C123" s="122" t="str">
        <f>+g_2</f>
        <v>2. Master</v>
      </c>
      <c r="D123" s="233"/>
      <c r="E123" s="264"/>
      <c r="F123" s="265"/>
      <c r="G123" s="265"/>
      <c r="H123" s="265"/>
      <c r="I123" s="265"/>
      <c r="J123" s="265"/>
      <c r="K123" s="265"/>
      <c r="L123" s="265"/>
      <c r="M123" s="266"/>
    </row>
    <row r="124" spans="2:13" ht="12.75">
      <c r="B124" s="76"/>
      <c r="C124" s="122" t="str">
        <f>+g_3</f>
        <v>3. First college degree</v>
      </c>
      <c r="D124" s="233"/>
      <c r="E124" s="264"/>
      <c r="F124" s="265"/>
      <c r="G124" s="265"/>
      <c r="H124" s="265"/>
      <c r="I124" s="265"/>
      <c r="J124" s="265"/>
      <c r="K124" s="265"/>
      <c r="L124" s="265"/>
      <c r="M124" s="266"/>
    </row>
    <row r="125" spans="2:13" ht="12.75">
      <c r="B125" s="76"/>
      <c r="C125" s="122" t="str">
        <f>+g_4</f>
        <v>4. Less than first college degree</v>
      </c>
      <c r="D125" s="233"/>
      <c r="E125" s="264"/>
      <c r="F125" s="265"/>
      <c r="G125" s="265"/>
      <c r="H125" s="265"/>
      <c r="I125" s="265"/>
      <c r="J125" s="265"/>
      <c r="K125" s="265"/>
      <c r="L125" s="265"/>
      <c r="M125" s="266"/>
    </row>
    <row r="126" spans="2:13" ht="12.75">
      <c r="B126" s="76"/>
      <c r="C126" s="122"/>
      <c r="D126" s="233"/>
      <c r="E126" s="267"/>
      <c r="F126" s="268"/>
      <c r="G126" s="268"/>
      <c r="H126" s="268"/>
      <c r="I126" s="268"/>
      <c r="J126" s="268"/>
      <c r="K126" s="268"/>
      <c r="L126" s="268"/>
      <c r="M126" s="269"/>
    </row>
    <row r="127" spans="2:13" ht="12.75">
      <c r="B127" s="39" t="str">
        <f>+ca_3</f>
        <v>C.Total (private and public) </v>
      </c>
      <c r="C127" s="84"/>
      <c r="D127" s="203"/>
      <c r="E127" s="9">
        <f>SUM(E128:E132)</f>
        <v>0</v>
      </c>
      <c r="F127" s="9">
        <f aca="true" t="shared" si="20" ref="F127:M127">SUM(F128:F132)</f>
        <v>0</v>
      </c>
      <c r="G127" s="9">
        <f t="shared" si="20"/>
        <v>0</v>
      </c>
      <c r="H127" s="9">
        <f t="shared" si="20"/>
        <v>0</v>
      </c>
      <c r="I127" s="9">
        <f t="shared" si="20"/>
        <v>0</v>
      </c>
      <c r="J127" s="9">
        <f t="shared" si="20"/>
        <v>0</v>
      </c>
      <c r="K127" s="9">
        <f t="shared" si="20"/>
        <v>0</v>
      </c>
      <c r="L127" s="9">
        <f t="shared" si="20"/>
        <v>0</v>
      </c>
      <c r="M127" s="28">
        <f t="shared" si="20"/>
        <v>0</v>
      </c>
    </row>
    <row r="128" spans="1:13" ht="12.75">
      <c r="A128" s="2"/>
      <c r="B128" s="76"/>
      <c r="C128" s="122" t="str">
        <f>+g_1</f>
        <v>1. Ph.D.</v>
      </c>
      <c r="D128" s="216"/>
      <c r="E128" s="78">
        <f>+E116+E122</f>
        <v>0</v>
      </c>
      <c r="F128" s="78"/>
      <c r="G128" s="78"/>
      <c r="H128" s="78"/>
      <c r="I128" s="78"/>
      <c r="J128" s="78"/>
      <c r="K128" s="78"/>
      <c r="L128" s="78"/>
      <c r="M128" s="117"/>
    </row>
    <row r="129" spans="1:13" ht="12.75">
      <c r="A129" s="2"/>
      <c r="B129" s="76"/>
      <c r="C129" s="122" t="str">
        <f>+g_2</f>
        <v>2. Master</v>
      </c>
      <c r="D129" s="216"/>
      <c r="E129" s="78">
        <f>+E117+E123</f>
        <v>0</v>
      </c>
      <c r="F129" s="78"/>
      <c r="G129" s="78"/>
      <c r="H129" s="78"/>
      <c r="I129" s="78"/>
      <c r="J129" s="78"/>
      <c r="K129" s="78"/>
      <c r="L129" s="78"/>
      <c r="M129" s="117"/>
    </row>
    <row r="130" spans="1:13" ht="12.75">
      <c r="A130" s="2"/>
      <c r="B130" s="76"/>
      <c r="C130" s="122" t="str">
        <f>+g_3</f>
        <v>3. First college degree</v>
      </c>
      <c r="D130" s="216"/>
      <c r="E130" s="78">
        <f>+E118+E124</f>
        <v>0</v>
      </c>
      <c r="F130" s="78"/>
      <c r="G130" s="78"/>
      <c r="H130" s="78"/>
      <c r="I130" s="78"/>
      <c r="J130" s="78"/>
      <c r="K130" s="78"/>
      <c r="L130" s="78"/>
      <c r="M130" s="117"/>
    </row>
    <row r="131" spans="1:13" ht="12.75">
      <c r="A131" s="2"/>
      <c r="B131" s="76"/>
      <c r="C131" s="122" t="str">
        <f>+g_4</f>
        <v>4. Less than first college degree</v>
      </c>
      <c r="D131" s="216"/>
      <c r="E131" s="79">
        <f>+E119+E125</f>
        <v>0</v>
      </c>
      <c r="F131" s="79"/>
      <c r="G131" s="79"/>
      <c r="H131" s="79"/>
      <c r="I131" s="79"/>
      <c r="J131" s="79"/>
      <c r="K131" s="79"/>
      <c r="L131" s="79"/>
      <c r="M131" s="107"/>
    </row>
    <row r="132" spans="1:13" ht="12.75">
      <c r="A132" s="2"/>
      <c r="B132" s="80"/>
      <c r="C132" s="99">
        <f>+C120</f>
        <v>0</v>
      </c>
      <c r="D132" s="225"/>
      <c r="E132" s="82">
        <f>+E120+E125</f>
        <v>0</v>
      </c>
      <c r="F132" s="82"/>
      <c r="G132" s="82"/>
      <c r="H132" s="82"/>
      <c r="I132" s="82"/>
      <c r="J132" s="82"/>
      <c r="K132" s="82"/>
      <c r="L132" s="82"/>
      <c r="M132" s="109"/>
    </row>
    <row r="133" spans="1:9" ht="12.75">
      <c r="A133" s="2"/>
      <c r="B133" s="11"/>
      <c r="C133" s="2"/>
      <c r="D133" s="227"/>
      <c r="E133" s="2"/>
      <c r="F133" s="2"/>
      <c r="G133" s="2"/>
      <c r="H133" s="2"/>
      <c r="I133" s="2"/>
    </row>
    <row r="134" spans="2:13" ht="12.75">
      <c r="B134" s="110" t="s">
        <v>139</v>
      </c>
      <c r="C134" s="111"/>
      <c r="D134" s="217"/>
      <c r="E134" s="112">
        <v>1980</v>
      </c>
      <c r="F134" s="112">
        <v>1985</v>
      </c>
      <c r="G134" s="112">
        <v>1990</v>
      </c>
      <c r="H134" s="112">
        <v>1995</v>
      </c>
      <c r="I134" s="112">
        <v>1996</v>
      </c>
      <c r="J134" s="112">
        <v>1997</v>
      </c>
      <c r="K134" s="112">
        <v>1998</v>
      </c>
      <c r="L134" s="112">
        <v>1999</v>
      </c>
      <c r="M134" s="113">
        <v>2000</v>
      </c>
    </row>
    <row r="135" spans="2:13" ht="32.25" customHeight="1">
      <c r="B135" s="161">
        <v>1</v>
      </c>
      <c r="C135" s="167" t="s">
        <v>134</v>
      </c>
      <c r="D135" s="89"/>
      <c r="E135" s="61" t="str">
        <f>IF(E127&gt;0,+(E128+E129)/E127,"-")</f>
        <v>-</v>
      </c>
      <c r="F135" s="61" t="str">
        <f aca="true" t="shared" si="21" ref="F135:M135">IF(F127&gt;0,+(F128+F129)/F127,"-")</f>
        <v>-</v>
      </c>
      <c r="G135" s="61" t="str">
        <f t="shared" si="21"/>
        <v>-</v>
      </c>
      <c r="H135" s="61" t="str">
        <f t="shared" si="21"/>
        <v>-</v>
      </c>
      <c r="I135" s="61" t="str">
        <f t="shared" si="21"/>
        <v>-</v>
      </c>
      <c r="J135" s="61" t="str">
        <f t="shared" si="21"/>
        <v>-</v>
      </c>
      <c r="K135" s="61" t="str">
        <f t="shared" si="21"/>
        <v>-</v>
      </c>
      <c r="L135" s="61" t="str">
        <f t="shared" si="21"/>
        <v>-</v>
      </c>
      <c r="M135" s="62" t="str">
        <f t="shared" si="21"/>
        <v>-</v>
      </c>
    </row>
    <row r="136" spans="2:13" ht="39" customHeight="1">
      <c r="B136" s="163">
        <v>2</v>
      </c>
      <c r="C136" s="168" t="s">
        <v>135</v>
      </c>
      <c r="D136" s="86"/>
      <c r="E136" s="51" t="str">
        <f>+IF(E115&gt;0,(E116+E117)/E115,"-")</f>
        <v>-</v>
      </c>
      <c r="F136" s="51" t="str">
        <f aca="true" t="shared" si="22" ref="F136:M136">+IF(F115&gt;0,(F116+F117)/F115,"-")</f>
        <v>-</v>
      </c>
      <c r="G136" s="51" t="str">
        <f t="shared" si="22"/>
        <v>-</v>
      </c>
      <c r="H136" s="51" t="str">
        <f t="shared" si="22"/>
        <v>-</v>
      </c>
      <c r="I136" s="51" t="str">
        <f t="shared" si="22"/>
        <v>-</v>
      </c>
      <c r="J136" s="51" t="str">
        <f t="shared" si="22"/>
        <v>-</v>
      </c>
      <c r="K136" s="51" t="str">
        <f t="shared" si="22"/>
        <v>-</v>
      </c>
      <c r="L136" s="51" t="str">
        <f t="shared" si="22"/>
        <v>-</v>
      </c>
      <c r="M136" s="52" t="str">
        <f t="shared" si="22"/>
        <v>-</v>
      </c>
    </row>
    <row r="137" spans="2:13" ht="36" customHeight="1">
      <c r="B137" s="165">
        <v>3</v>
      </c>
      <c r="C137" s="168" t="s">
        <v>136</v>
      </c>
      <c r="D137" s="105"/>
      <c r="E137" s="57" t="str">
        <f>IF(E121&gt;0,(E122+E123)/E121,"-")</f>
        <v>-</v>
      </c>
      <c r="F137" s="57" t="str">
        <f aca="true" t="shared" si="23" ref="F137:M137">IF(F121&gt;0,(F122+F123)/F121,"-")</f>
        <v>-</v>
      </c>
      <c r="G137" s="57" t="str">
        <f t="shared" si="23"/>
        <v>-</v>
      </c>
      <c r="H137" s="57" t="str">
        <f t="shared" si="23"/>
        <v>-</v>
      </c>
      <c r="I137" s="57" t="str">
        <f t="shared" si="23"/>
        <v>-</v>
      </c>
      <c r="J137" s="57" t="str">
        <f t="shared" si="23"/>
        <v>-</v>
      </c>
      <c r="K137" s="57" t="str">
        <f t="shared" si="23"/>
        <v>-</v>
      </c>
      <c r="L137" s="57" t="str">
        <f t="shared" si="23"/>
        <v>-</v>
      </c>
      <c r="M137" s="58" t="str">
        <f t="shared" si="23"/>
        <v>-</v>
      </c>
    </row>
    <row r="138" spans="1:14" ht="12.75">
      <c r="A138" s="2"/>
      <c r="B138" s="11"/>
      <c r="C138" s="6"/>
      <c r="D138" s="7"/>
      <c r="E138" s="6"/>
      <c r="F138" s="7"/>
      <c r="G138" s="7"/>
      <c r="H138" s="7"/>
      <c r="I138" s="7"/>
      <c r="J138" s="7"/>
      <c r="K138" s="7"/>
      <c r="L138" s="7"/>
      <c r="M138" s="7"/>
      <c r="N138" s="7"/>
    </row>
    <row r="139" spans="2:13" ht="11.25" customHeight="1">
      <c r="B139" s="258" t="s">
        <v>96</v>
      </c>
      <c r="C139" s="90"/>
      <c r="D139" s="91"/>
      <c r="E139" s="91"/>
      <c r="F139" s="91"/>
      <c r="G139" s="91"/>
      <c r="H139" s="91"/>
      <c r="I139" s="91"/>
      <c r="J139" s="91"/>
      <c r="K139" s="91"/>
      <c r="L139" s="91"/>
      <c r="M139" s="92"/>
    </row>
    <row r="140" spans="2:13" ht="11.25" customHeight="1">
      <c r="B140" s="94" t="s">
        <v>97</v>
      </c>
      <c r="C140" s="95" t="s">
        <v>98</v>
      </c>
      <c r="D140" s="96"/>
      <c r="E140" s="96"/>
      <c r="F140" s="96"/>
      <c r="G140" s="96"/>
      <c r="H140" s="96"/>
      <c r="I140" s="96"/>
      <c r="J140" s="96"/>
      <c r="K140" s="96"/>
      <c r="L140" s="96"/>
      <c r="M140" s="97"/>
    </row>
    <row r="141" spans="2:13" ht="13.5" customHeight="1">
      <c r="B141" s="254">
        <v>1</v>
      </c>
      <c r="C141" s="423" t="s">
        <v>206</v>
      </c>
      <c r="D141" s="424"/>
      <c r="E141" s="424"/>
      <c r="F141" s="424"/>
      <c r="G141" s="424"/>
      <c r="H141" s="424"/>
      <c r="I141" s="424"/>
      <c r="J141" s="424"/>
      <c r="K141" s="424"/>
      <c r="L141" s="424"/>
      <c r="M141" s="425"/>
    </row>
    <row r="142" spans="2:13" ht="13.5" customHeight="1">
      <c r="B142" s="256"/>
      <c r="C142" s="417"/>
      <c r="D142" s="418"/>
      <c r="E142" s="418"/>
      <c r="F142" s="418"/>
      <c r="G142" s="418"/>
      <c r="H142" s="418"/>
      <c r="I142" s="418"/>
      <c r="J142" s="418"/>
      <c r="K142" s="418"/>
      <c r="L142" s="418"/>
      <c r="M142" s="419"/>
    </row>
    <row r="143" spans="2:13" ht="13.5" customHeight="1">
      <c r="B143" s="256"/>
      <c r="C143" s="417"/>
      <c r="D143" s="418"/>
      <c r="E143" s="418"/>
      <c r="F143" s="418"/>
      <c r="G143" s="418"/>
      <c r="H143" s="418"/>
      <c r="I143" s="418"/>
      <c r="J143" s="418"/>
      <c r="K143" s="418"/>
      <c r="L143" s="418"/>
      <c r="M143" s="419"/>
    </row>
    <row r="144" spans="2:13" ht="13.5" customHeight="1">
      <c r="B144" s="256"/>
      <c r="C144" s="417"/>
      <c r="D144" s="418"/>
      <c r="E144" s="418"/>
      <c r="F144" s="418"/>
      <c r="G144" s="418"/>
      <c r="H144" s="418"/>
      <c r="I144" s="418"/>
      <c r="J144" s="418"/>
      <c r="K144" s="418"/>
      <c r="L144" s="418"/>
      <c r="M144" s="419"/>
    </row>
    <row r="145" spans="2:13" ht="13.5" customHeight="1">
      <c r="B145" s="256"/>
      <c r="C145" s="417"/>
      <c r="D145" s="418"/>
      <c r="E145" s="418"/>
      <c r="F145" s="418"/>
      <c r="G145" s="418"/>
      <c r="H145" s="418"/>
      <c r="I145" s="418"/>
      <c r="J145" s="418"/>
      <c r="K145" s="418"/>
      <c r="L145" s="418"/>
      <c r="M145" s="419"/>
    </row>
    <row r="146" spans="2:13" ht="13.5" customHeight="1">
      <c r="B146" s="257"/>
      <c r="C146" s="420"/>
      <c r="D146" s="421"/>
      <c r="E146" s="421"/>
      <c r="F146" s="421"/>
      <c r="G146" s="421"/>
      <c r="H146" s="421"/>
      <c r="I146" s="421"/>
      <c r="J146" s="421"/>
      <c r="K146" s="421"/>
      <c r="L146" s="421"/>
      <c r="M146" s="422"/>
    </row>
    <row r="147" spans="1:9" ht="12.75">
      <c r="A147" s="2"/>
      <c r="B147" s="2"/>
      <c r="C147" s="2"/>
      <c r="D147" s="227"/>
      <c r="E147" s="2"/>
      <c r="F147" s="2"/>
      <c r="G147" s="2"/>
      <c r="H147" s="2"/>
      <c r="I147" s="2"/>
    </row>
    <row r="148" spans="1:9" ht="12.75">
      <c r="A148" s="2"/>
      <c r="B148" s="2"/>
      <c r="C148" s="2"/>
      <c r="D148" s="227"/>
      <c r="E148" s="2"/>
      <c r="F148" s="2"/>
      <c r="G148" s="2"/>
      <c r="H148" s="2"/>
      <c r="I148" s="2"/>
    </row>
    <row r="149" spans="1:9" ht="12.75">
      <c r="A149" s="2"/>
      <c r="B149" s="2"/>
      <c r="C149" s="2"/>
      <c r="D149" s="227"/>
      <c r="E149" s="2"/>
      <c r="F149" s="2"/>
      <c r="G149" s="2"/>
      <c r="H149" s="2"/>
      <c r="I149" s="2"/>
    </row>
    <row r="150" spans="1:9" ht="12.75">
      <c r="A150" s="2"/>
      <c r="B150" s="2"/>
      <c r="C150" s="2"/>
      <c r="D150" s="227"/>
      <c r="E150" s="2"/>
      <c r="F150" s="2"/>
      <c r="G150" s="2"/>
      <c r="H150" s="2"/>
      <c r="I150" s="2"/>
    </row>
    <row r="151" spans="1:9" ht="12.75">
      <c r="A151" s="2"/>
      <c r="B151" s="2"/>
      <c r="C151" s="2"/>
      <c r="D151" s="227"/>
      <c r="E151" s="2"/>
      <c r="F151" s="2"/>
      <c r="G151" s="2"/>
      <c r="H151" s="2"/>
      <c r="I151" s="2"/>
    </row>
    <row r="152" spans="1:9" ht="12.75">
      <c r="A152" s="2"/>
      <c r="B152" s="2"/>
      <c r="C152" s="2"/>
      <c r="D152" s="227"/>
      <c r="E152" s="2"/>
      <c r="F152" s="2"/>
      <c r="G152" s="2"/>
      <c r="H152" s="2"/>
      <c r="I152" s="2"/>
    </row>
    <row r="153" spans="1:9" ht="12.75">
      <c r="A153" s="2"/>
      <c r="B153" s="2"/>
      <c r="C153" s="2"/>
      <c r="D153" s="227"/>
      <c r="E153" s="2"/>
      <c r="F153" s="2"/>
      <c r="G153" s="2"/>
      <c r="H153" s="2"/>
      <c r="I153" s="2"/>
    </row>
    <row r="154" spans="1:9" ht="12.75">
      <c r="A154" s="2"/>
      <c r="B154" s="2"/>
      <c r="C154" s="2"/>
      <c r="D154" s="227"/>
      <c r="E154" s="2"/>
      <c r="F154" s="2"/>
      <c r="G154" s="2"/>
      <c r="H154" s="2"/>
      <c r="I154" s="2"/>
    </row>
    <row r="155" spans="1:9" ht="12.75">
      <c r="A155" s="2"/>
      <c r="B155" s="2"/>
      <c r="C155" s="2"/>
      <c r="D155" s="227"/>
      <c r="E155" s="2"/>
      <c r="F155" s="2"/>
      <c r="G155" s="2"/>
      <c r="H155" s="2"/>
      <c r="I155" s="2"/>
    </row>
    <row r="156" spans="1:9" ht="12.75">
      <c r="A156" s="2"/>
      <c r="B156" s="2"/>
      <c r="C156" s="2"/>
      <c r="D156" s="227"/>
      <c r="E156" s="2"/>
      <c r="F156" s="2"/>
      <c r="G156" s="2"/>
      <c r="H156" s="2"/>
      <c r="I156" s="2"/>
    </row>
    <row r="157" spans="1:9" ht="12.75">
      <c r="A157" s="2"/>
      <c r="B157" s="2"/>
      <c r="C157" s="2"/>
      <c r="D157" s="227"/>
      <c r="E157" s="2"/>
      <c r="F157" s="2"/>
      <c r="G157" s="2"/>
      <c r="H157" s="2"/>
      <c r="I157" s="2"/>
    </row>
    <row r="158" spans="1:9" ht="12.75">
      <c r="A158" s="2"/>
      <c r="B158" s="2"/>
      <c r="C158" s="2"/>
      <c r="D158" s="227"/>
      <c r="E158" s="2"/>
      <c r="F158" s="2"/>
      <c r="G158" s="2"/>
      <c r="H158" s="2"/>
      <c r="I158" s="2"/>
    </row>
    <row r="159" spans="1:9" ht="12.75">
      <c r="A159" s="2"/>
      <c r="B159" s="2"/>
      <c r="C159" s="2"/>
      <c r="D159" s="227"/>
      <c r="E159" s="2"/>
      <c r="F159" s="2"/>
      <c r="G159" s="2"/>
      <c r="H159" s="2"/>
      <c r="I159" s="2"/>
    </row>
    <row r="160" spans="1:9" ht="12.75">
      <c r="A160" s="2"/>
      <c r="B160" s="2"/>
      <c r="C160" s="2"/>
      <c r="D160" s="227"/>
      <c r="E160" s="2"/>
      <c r="F160" s="2"/>
      <c r="G160" s="2"/>
      <c r="H160" s="2"/>
      <c r="I160" s="2"/>
    </row>
  </sheetData>
  <mergeCells count="18">
    <mergeCell ref="C42:M42"/>
    <mergeCell ref="C43:M43"/>
    <mergeCell ref="C44:M44"/>
    <mergeCell ref="C45:M45"/>
    <mergeCell ref="C46:M46"/>
    <mergeCell ref="C47:M47"/>
    <mergeCell ref="C88:M88"/>
    <mergeCell ref="C89:M89"/>
    <mergeCell ref="C90:M90"/>
    <mergeCell ref="C91:M91"/>
    <mergeCell ref="C92:M92"/>
    <mergeCell ref="C93:M93"/>
    <mergeCell ref="C145:M145"/>
    <mergeCell ref="C146:M146"/>
    <mergeCell ref="C141:M141"/>
    <mergeCell ref="C142:M142"/>
    <mergeCell ref="C143:M143"/>
    <mergeCell ref="C144:M144"/>
  </mergeCells>
  <printOptions horizontalCentered="1" verticalCentered="1"/>
  <pageMargins left="0.75" right="0.75" top="1" bottom="1" header="0" footer="0"/>
  <pageSetup horizontalDpi="600" verticalDpi="600" orientation="portrait" paperSize="5" scale="73" r:id="rId2"/>
  <rowBreaks count="2" manualBreakCount="2">
    <brk id="62" max="12" man="1"/>
    <brk id="10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B2" sqref="B2"/>
    </sheetView>
  </sheetViews>
  <sheetFormatPr defaultColWidth="9.140625" defaultRowHeight="12.75"/>
  <cols>
    <col min="1" max="1" width="1.7109375" style="0" customWidth="1"/>
    <col min="2" max="2" width="6.421875" style="0" customWidth="1"/>
    <col min="3" max="3" width="21.8515625" style="0" customWidth="1"/>
    <col min="4" max="4" width="5.28125" style="223" customWidth="1"/>
    <col min="5" max="13" width="9.57421875" style="0" customWidth="1"/>
    <col min="14" max="16384" width="11.421875" style="0" customWidth="1"/>
  </cols>
  <sheetData>
    <row r="2" spans="2:14" ht="15">
      <c r="B2" s="69" t="str">
        <f>+Index!B23</f>
        <v>IV.1. Funding by source</v>
      </c>
      <c r="C2" s="70"/>
      <c r="D2" s="71"/>
      <c r="E2" s="71"/>
      <c r="F2" s="71"/>
      <c r="G2" s="71"/>
      <c r="H2" s="71"/>
      <c r="I2" s="71"/>
      <c r="J2" s="71"/>
      <c r="K2" s="71"/>
      <c r="L2" s="71"/>
      <c r="M2" s="72"/>
      <c r="N2" s="7"/>
    </row>
    <row r="3" spans="2:13" ht="12.75">
      <c r="B3" s="6"/>
      <c r="C3" s="6"/>
      <c r="D3" s="7"/>
      <c r="E3" s="7"/>
      <c r="F3" s="7"/>
      <c r="G3" s="7"/>
      <c r="H3" s="7"/>
      <c r="I3" s="7"/>
      <c r="J3" s="7"/>
      <c r="K3" s="7"/>
      <c r="L3" s="7"/>
      <c r="M3" s="7"/>
    </row>
    <row r="4" spans="2:13" ht="13.5" thickBot="1">
      <c r="B4" s="23" t="s">
        <v>61</v>
      </c>
      <c r="C4" s="31"/>
      <c r="D4" s="211" t="s">
        <v>92</v>
      </c>
      <c r="E4" s="24">
        <v>1980</v>
      </c>
      <c r="F4" s="24">
        <v>1985</v>
      </c>
      <c r="G4" s="24">
        <v>1990</v>
      </c>
      <c r="H4" s="24">
        <v>1995</v>
      </c>
      <c r="I4" s="24">
        <v>1996</v>
      </c>
      <c r="J4" s="24">
        <v>1997</v>
      </c>
      <c r="K4" s="24">
        <v>1998</v>
      </c>
      <c r="L4" s="24">
        <v>1999</v>
      </c>
      <c r="M4" s="25">
        <v>2000</v>
      </c>
    </row>
    <row r="5" spans="2:13" s="152" customFormat="1" ht="15" customHeight="1">
      <c r="B5" s="38" t="str">
        <f>+ca_1</f>
        <v>A. Private Institutions</v>
      </c>
      <c r="C5" s="150"/>
      <c r="D5" s="234"/>
      <c r="E5" s="151">
        <f>+E6+E10</f>
        <v>0</v>
      </c>
      <c r="F5" s="151">
        <f aca="true" t="shared" si="0" ref="F5:M5">+F6+F10</f>
        <v>0</v>
      </c>
      <c r="G5" s="151">
        <f t="shared" si="0"/>
        <v>0</v>
      </c>
      <c r="H5" s="151">
        <f t="shared" si="0"/>
        <v>0</v>
      </c>
      <c r="I5" s="151">
        <f t="shared" si="0"/>
        <v>0</v>
      </c>
      <c r="J5" s="151">
        <f t="shared" si="0"/>
        <v>0</v>
      </c>
      <c r="K5" s="151">
        <f t="shared" si="0"/>
        <v>0</v>
      </c>
      <c r="L5" s="151">
        <f t="shared" si="0"/>
        <v>0</v>
      </c>
      <c r="M5" s="156">
        <f t="shared" si="0"/>
        <v>0</v>
      </c>
    </row>
    <row r="6" spans="2:13" ht="12.75">
      <c r="B6" s="241" t="str">
        <f>+f_1</f>
        <v>1. Public funding</v>
      </c>
      <c r="C6" s="242"/>
      <c r="D6" s="233"/>
      <c r="E6" s="240">
        <f>SUM(E7:E9)</f>
        <v>0</v>
      </c>
      <c r="F6" s="240">
        <f aca="true" t="shared" si="1" ref="F6:M6">SUM(F7:F9)</f>
        <v>0</v>
      </c>
      <c r="G6" s="240">
        <f t="shared" si="1"/>
        <v>0</v>
      </c>
      <c r="H6" s="240">
        <f t="shared" si="1"/>
        <v>0</v>
      </c>
      <c r="I6" s="240">
        <f t="shared" si="1"/>
        <v>0</v>
      </c>
      <c r="J6" s="240">
        <f t="shared" si="1"/>
        <v>0</v>
      </c>
      <c r="K6" s="240">
        <f t="shared" si="1"/>
        <v>0</v>
      </c>
      <c r="L6" s="240">
        <f t="shared" si="1"/>
        <v>0</v>
      </c>
      <c r="M6" s="240">
        <f t="shared" si="1"/>
        <v>0</v>
      </c>
    </row>
    <row r="7" spans="2:13" ht="12.75">
      <c r="B7" s="76" t="s">
        <v>147</v>
      </c>
      <c r="C7" s="122"/>
      <c r="D7" s="233"/>
      <c r="E7" s="175"/>
      <c r="F7" s="175"/>
      <c r="G7" s="175"/>
      <c r="H7" s="175"/>
      <c r="I7" s="175"/>
      <c r="J7" s="175"/>
      <c r="K7" s="175"/>
      <c r="L7" s="175"/>
      <c r="M7" s="176"/>
    </row>
    <row r="8" spans="2:13" ht="12.75">
      <c r="B8" s="76" t="s">
        <v>148</v>
      </c>
      <c r="C8" s="122"/>
      <c r="D8" s="233"/>
      <c r="E8" s="175"/>
      <c r="F8" s="175"/>
      <c r="G8" s="175"/>
      <c r="H8" s="175"/>
      <c r="I8" s="175"/>
      <c r="J8" s="175"/>
      <c r="K8" s="175"/>
      <c r="L8" s="175"/>
      <c r="M8" s="176"/>
    </row>
    <row r="9" spans="2:13" ht="12.75">
      <c r="B9" s="76" t="s">
        <v>149</v>
      </c>
      <c r="C9" s="122"/>
      <c r="D9" s="233"/>
      <c r="E9" s="175"/>
      <c r="F9" s="175"/>
      <c r="G9" s="175"/>
      <c r="H9" s="175"/>
      <c r="I9" s="175"/>
      <c r="J9" s="175"/>
      <c r="K9" s="175"/>
      <c r="L9" s="175"/>
      <c r="M9" s="176"/>
    </row>
    <row r="10" spans="2:13" ht="12.75">
      <c r="B10" s="241" t="str">
        <f>+f_2</f>
        <v>2. Private funding</v>
      </c>
      <c r="C10" s="242"/>
      <c r="D10" s="233"/>
      <c r="E10" s="179">
        <f>+SUM(E11:E14)</f>
        <v>0</v>
      </c>
      <c r="F10" s="180">
        <f aca="true" t="shared" si="2" ref="F10:M10">+SUM(F11:F14)</f>
        <v>0</v>
      </c>
      <c r="G10" s="180">
        <f t="shared" si="2"/>
        <v>0</v>
      </c>
      <c r="H10" s="180">
        <f t="shared" si="2"/>
        <v>0</v>
      </c>
      <c r="I10" s="180">
        <f t="shared" si="2"/>
        <v>0</v>
      </c>
      <c r="J10" s="180">
        <f t="shared" si="2"/>
        <v>0</v>
      </c>
      <c r="K10" s="180">
        <f t="shared" si="2"/>
        <v>0</v>
      </c>
      <c r="L10" s="180">
        <f t="shared" si="2"/>
        <v>0</v>
      </c>
      <c r="M10" s="147">
        <f t="shared" si="2"/>
        <v>0</v>
      </c>
    </row>
    <row r="11" spans="2:13" ht="12.75">
      <c r="B11" s="76" t="str">
        <f>+f_3</f>
        <v>2.1. Tuition and fees</v>
      </c>
      <c r="C11" s="122"/>
      <c r="D11" s="233"/>
      <c r="E11" s="177"/>
      <c r="F11" s="177"/>
      <c r="G11" s="177"/>
      <c r="H11" s="177"/>
      <c r="I11" s="177"/>
      <c r="J11" s="177"/>
      <c r="K11" s="177"/>
      <c r="L11" s="177"/>
      <c r="M11" s="178"/>
    </row>
    <row r="12" spans="2:13" ht="12.75">
      <c r="B12" s="76" t="str">
        <f>+f_4</f>
        <v>2.2. Contracts and services</v>
      </c>
      <c r="C12" s="122"/>
      <c r="D12" s="233"/>
      <c r="E12" s="136"/>
      <c r="F12" s="136"/>
      <c r="G12" s="136"/>
      <c r="H12" s="136"/>
      <c r="I12" s="136"/>
      <c r="J12" s="136"/>
      <c r="K12" s="136"/>
      <c r="L12" s="136"/>
      <c r="M12" s="137"/>
    </row>
    <row r="13" spans="2:13" ht="12.75">
      <c r="B13" s="76" t="str">
        <f>+f_5</f>
        <v>2.3. Gifts</v>
      </c>
      <c r="C13" s="122"/>
      <c r="D13" s="233"/>
      <c r="E13" s="136"/>
      <c r="F13" s="136"/>
      <c r="G13" s="136"/>
      <c r="H13" s="136"/>
      <c r="I13" s="136"/>
      <c r="J13" s="136"/>
      <c r="K13" s="136"/>
      <c r="L13" s="136"/>
      <c r="M13" s="137"/>
    </row>
    <row r="14" spans="2:13" ht="12.75">
      <c r="B14" s="76" t="str">
        <f>+f_6</f>
        <v>2.4. Other</v>
      </c>
      <c r="C14" s="122"/>
      <c r="D14" s="233"/>
      <c r="E14" s="136"/>
      <c r="F14" s="136"/>
      <c r="G14" s="136"/>
      <c r="H14" s="136"/>
      <c r="I14" s="136"/>
      <c r="J14" s="136"/>
      <c r="K14" s="136"/>
      <c r="L14" s="136"/>
      <c r="M14" s="137"/>
    </row>
    <row r="15" spans="2:13" ht="12.75">
      <c r="B15" s="76"/>
      <c r="C15" s="122"/>
      <c r="D15" s="233"/>
      <c r="E15" s="136"/>
      <c r="F15" s="138"/>
      <c r="G15" s="138"/>
      <c r="H15" s="138"/>
      <c r="I15" s="138"/>
      <c r="J15" s="138"/>
      <c r="K15" s="138"/>
      <c r="L15" s="138"/>
      <c r="M15" s="139"/>
    </row>
    <row r="16" spans="2:13" s="152" customFormat="1" ht="12.75">
      <c r="B16" s="39" t="str">
        <f>+ca_2</f>
        <v>B. Public Institutions</v>
      </c>
      <c r="C16" s="153"/>
      <c r="D16" s="230"/>
      <c r="E16" s="154">
        <f>+E17+E21</f>
        <v>0</v>
      </c>
      <c r="F16" s="154">
        <f aca="true" t="shared" si="3" ref="F16:M16">+F17+F21</f>
        <v>0</v>
      </c>
      <c r="G16" s="154">
        <f t="shared" si="3"/>
        <v>0</v>
      </c>
      <c r="H16" s="154">
        <f t="shared" si="3"/>
        <v>0</v>
      </c>
      <c r="I16" s="154">
        <f t="shared" si="3"/>
        <v>0</v>
      </c>
      <c r="J16" s="154">
        <f t="shared" si="3"/>
        <v>0</v>
      </c>
      <c r="K16" s="154">
        <f t="shared" si="3"/>
        <v>0</v>
      </c>
      <c r="L16" s="154">
        <f t="shared" si="3"/>
        <v>0</v>
      </c>
      <c r="M16" s="155">
        <f t="shared" si="3"/>
        <v>0</v>
      </c>
    </row>
    <row r="17" spans="2:13" ht="12.75">
      <c r="B17" s="241" t="str">
        <f>+f_1</f>
        <v>1. Public funding</v>
      </c>
      <c r="C17" s="242"/>
      <c r="D17" s="233"/>
      <c r="E17" s="240">
        <f>SUM(E18:E20)</f>
        <v>0</v>
      </c>
      <c r="F17" s="240">
        <f aca="true" t="shared" si="4" ref="F17:M17">SUM(F18:F20)</f>
        <v>0</v>
      </c>
      <c r="G17" s="186">
        <f t="shared" si="4"/>
        <v>0</v>
      </c>
      <c r="H17" s="180">
        <f t="shared" si="4"/>
        <v>0</v>
      </c>
      <c r="I17" s="180">
        <f t="shared" si="4"/>
        <v>0</v>
      </c>
      <c r="J17" s="180">
        <f t="shared" si="4"/>
        <v>0</v>
      </c>
      <c r="K17" s="180">
        <f t="shared" si="4"/>
        <v>0</v>
      </c>
      <c r="L17" s="240">
        <f t="shared" si="4"/>
        <v>0</v>
      </c>
      <c r="M17" s="240">
        <f t="shared" si="4"/>
        <v>0</v>
      </c>
    </row>
    <row r="18" spans="2:13" ht="12.75">
      <c r="B18" s="76" t="str">
        <f>+B7</f>
        <v>1.1. Appropriations</v>
      </c>
      <c r="C18" s="122"/>
      <c r="D18" s="233"/>
      <c r="E18" s="175"/>
      <c r="F18" s="181"/>
      <c r="G18" s="243"/>
      <c r="H18" s="243"/>
      <c r="I18" s="243"/>
      <c r="J18" s="243"/>
      <c r="K18" s="243"/>
      <c r="L18" s="181"/>
      <c r="M18" s="183"/>
    </row>
    <row r="19" spans="2:13" ht="12.75">
      <c r="B19" s="76" t="str">
        <f>+B8</f>
        <v>1.2. Contracts and services</v>
      </c>
      <c r="C19" s="122"/>
      <c r="D19" s="233"/>
      <c r="E19" s="175"/>
      <c r="F19" s="181"/>
      <c r="G19" s="243"/>
      <c r="H19" s="243"/>
      <c r="I19" s="243"/>
      <c r="J19" s="243"/>
      <c r="K19" s="243"/>
      <c r="L19" s="181"/>
      <c r="M19" s="183"/>
    </row>
    <row r="20" spans="2:13" ht="12.75">
      <c r="B20" s="76" t="str">
        <f>+B9</f>
        <v>1.3. Research grants</v>
      </c>
      <c r="C20" s="122"/>
      <c r="D20" s="233"/>
      <c r="E20" s="175"/>
      <c r="F20" s="181"/>
      <c r="G20" s="182"/>
      <c r="H20" s="182"/>
      <c r="I20" s="182"/>
      <c r="J20" s="182"/>
      <c r="K20" s="182"/>
      <c r="L20" s="181"/>
      <c r="M20" s="183"/>
    </row>
    <row r="21" spans="2:13" ht="12.75">
      <c r="B21" s="241" t="str">
        <f>+f_2</f>
        <v>2. Private funding</v>
      </c>
      <c r="C21" s="242"/>
      <c r="D21" s="233"/>
      <c r="E21" s="179">
        <f>SUM(E22:E25)</f>
        <v>0</v>
      </c>
      <c r="F21" s="186">
        <f aca="true" t="shared" si="5" ref="F21:M21">SUM(F22:F25)</f>
        <v>0</v>
      </c>
      <c r="G21" s="186">
        <f t="shared" si="5"/>
        <v>0</v>
      </c>
      <c r="H21" s="186">
        <f t="shared" si="5"/>
        <v>0</v>
      </c>
      <c r="I21" s="186">
        <f t="shared" si="5"/>
        <v>0</v>
      </c>
      <c r="J21" s="186">
        <f t="shared" si="5"/>
        <v>0</v>
      </c>
      <c r="K21" s="186">
        <f t="shared" si="5"/>
        <v>0</v>
      </c>
      <c r="L21" s="186">
        <f t="shared" si="5"/>
        <v>0</v>
      </c>
      <c r="M21" s="187">
        <f t="shared" si="5"/>
        <v>0</v>
      </c>
    </row>
    <row r="22" spans="2:13" ht="12.75">
      <c r="B22" s="76" t="str">
        <f>+f_3</f>
        <v>2.1. Tuition and fees</v>
      </c>
      <c r="C22" s="122"/>
      <c r="D22" s="233"/>
      <c r="E22" s="184"/>
      <c r="F22" s="140"/>
      <c r="G22" s="140"/>
      <c r="H22" s="140"/>
      <c r="I22" s="140"/>
      <c r="J22" s="140"/>
      <c r="K22" s="140"/>
      <c r="L22" s="140"/>
      <c r="M22" s="185"/>
    </row>
    <row r="23" spans="2:13" ht="12.75">
      <c r="B23" s="76" t="str">
        <f>+f_4</f>
        <v>2.2. Contracts and services</v>
      </c>
      <c r="C23" s="122"/>
      <c r="D23" s="233"/>
      <c r="E23" s="141"/>
      <c r="F23" s="142"/>
      <c r="G23" s="142"/>
      <c r="H23" s="142"/>
      <c r="I23" s="142"/>
      <c r="J23" s="142"/>
      <c r="K23" s="142"/>
      <c r="L23" s="142"/>
      <c r="M23" s="143"/>
    </row>
    <row r="24" spans="2:13" ht="12.75">
      <c r="B24" s="76" t="str">
        <f>+f_5</f>
        <v>2.3. Gifts</v>
      </c>
      <c r="C24" s="122"/>
      <c r="D24" s="233"/>
      <c r="E24" s="141"/>
      <c r="F24" s="142"/>
      <c r="G24" s="142"/>
      <c r="H24" s="142"/>
      <c r="I24" s="142"/>
      <c r="J24" s="142"/>
      <c r="K24" s="142"/>
      <c r="L24" s="142"/>
      <c r="M24" s="143"/>
    </row>
    <row r="25" spans="2:13" ht="12.75">
      <c r="B25" s="76" t="str">
        <f>+f_6</f>
        <v>2.4. Other</v>
      </c>
      <c r="C25" s="122"/>
      <c r="D25" s="233"/>
      <c r="E25" s="141"/>
      <c r="F25" s="142"/>
      <c r="G25" s="142"/>
      <c r="H25" s="142"/>
      <c r="I25" s="142"/>
      <c r="J25" s="142"/>
      <c r="K25" s="142"/>
      <c r="L25" s="142"/>
      <c r="M25" s="143"/>
    </row>
    <row r="26" spans="2:13" ht="12.75">
      <c r="B26" s="76"/>
      <c r="C26" s="122"/>
      <c r="D26" s="233"/>
      <c r="E26" s="144"/>
      <c r="F26" s="145"/>
      <c r="G26" s="145"/>
      <c r="H26" s="145"/>
      <c r="I26" s="145"/>
      <c r="J26" s="145"/>
      <c r="K26" s="145"/>
      <c r="L26" s="145"/>
      <c r="M26" s="146"/>
    </row>
    <row r="27" spans="2:13" s="152" customFormat="1" ht="12.75">
      <c r="B27" s="39" t="str">
        <f>+ca_3</f>
        <v>C.Total (private and public) </v>
      </c>
      <c r="C27" s="153"/>
      <c r="D27" s="230"/>
      <c r="E27" s="154">
        <f>SUM(E28:E32)</f>
        <v>0</v>
      </c>
      <c r="F27" s="154">
        <f aca="true" t="shared" si="6" ref="F27:M27">SUM(F28:F32)</f>
        <v>0</v>
      </c>
      <c r="G27" s="154">
        <f t="shared" si="6"/>
        <v>0</v>
      </c>
      <c r="H27" s="154">
        <f t="shared" si="6"/>
        <v>0</v>
      </c>
      <c r="I27" s="154">
        <f t="shared" si="6"/>
        <v>0</v>
      </c>
      <c r="J27" s="154">
        <f t="shared" si="6"/>
        <v>0</v>
      </c>
      <c r="K27" s="154">
        <f t="shared" si="6"/>
        <v>0</v>
      </c>
      <c r="L27" s="154">
        <f t="shared" si="6"/>
        <v>0</v>
      </c>
      <c r="M27" s="154">
        <f t="shared" si="6"/>
        <v>0</v>
      </c>
    </row>
    <row r="28" spans="1:13" ht="12.75">
      <c r="A28" s="2"/>
      <c r="B28" s="241" t="str">
        <f>+f_1</f>
        <v>1. Public funding</v>
      </c>
      <c r="C28" s="122"/>
      <c r="D28" s="216"/>
      <c r="E28" s="148">
        <f>+E6+E17</f>
        <v>0</v>
      </c>
      <c r="F28" s="148">
        <f aca="true" t="shared" si="7" ref="F28:M28">+F6+F17</f>
        <v>0</v>
      </c>
      <c r="G28" s="148">
        <f t="shared" si="7"/>
        <v>0</v>
      </c>
      <c r="H28" s="148">
        <f t="shared" si="7"/>
        <v>0</v>
      </c>
      <c r="I28" s="148">
        <f t="shared" si="7"/>
        <v>0</v>
      </c>
      <c r="J28" s="148">
        <f t="shared" si="7"/>
        <v>0</v>
      </c>
      <c r="K28" s="148">
        <f t="shared" si="7"/>
        <v>0</v>
      </c>
      <c r="L28" s="148">
        <f t="shared" si="7"/>
        <v>0</v>
      </c>
      <c r="M28" s="148">
        <f t="shared" si="7"/>
        <v>0</v>
      </c>
    </row>
    <row r="29" spans="1:13" ht="12.75">
      <c r="A29" s="2"/>
      <c r="B29" s="76" t="str">
        <f>+B7</f>
        <v>1.1. Appropriations</v>
      </c>
      <c r="C29" s="122"/>
      <c r="D29" s="216"/>
      <c r="E29" s="148">
        <f>+E7+E18</f>
        <v>0</v>
      </c>
      <c r="F29" s="148">
        <f aca="true" t="shared" si="8" ref="F29:M29">+F7+F18</f>
        <v>0</v>
      </c>
      <c r="G29" s="148">
        <f t="shared" si="8"/>
        <v>0</v>
      </c>
      <c r="H29" s="148">
        <f t="shared" si="8"/>
        <v>0</v>
      </c>
      <c r="I29" s="148">
        <f t="shared" si="8"/>
        <v>0</v>
      </c>
      <c r="J29" s="148">
        <f t="shared" si="8"/>
        <v>0</v>
      </c>
      <c r="K29" s="148">
        <f t="shared" si="8"/>
        <v>0</v>
      </c>
      <c r="L29" s="148">
        <f t="shared" si="8"/>
        <v>0</v>
      </c>
      <c r="M29" s="148">
        <f t="shared" si="8"/>
        <v>0</v>
      </c>
    </row>
    <row r="30" spans="1:13" ht="12.75">
      <c r="A30" s="2"/>
      <c r="B30" s="76" t="str">
        <f>+B8</f>
        <v>1.2. Contracts and services</v>
      </c>
      <c r="C30" s="122"/>
      <c r="D30" s="216"/>
      <c r="E30" s="148">
        <f aca="true" t="shared" si="9" ref="E30:M36">+E8+E19</f>
        <v>0</v>
      </c>
      <c r="F30" s="148">
        <f t="shared" si="9"/>
        <v>0</v>
      </c>
      <c r="G30" s="148">
        <f t="shared" si="9"/>
        <v>0</v>
      </c>
      <c r="H30" s="148">
        <f t="shared" si="9"/>
        <v>0</v>
      </c>
      <c r="I30" s="148">
        <f t="shared" si="9"/>
        <v>0</v>
      </c>
      <c r="J30" s="148">
        <f t="shared" si="9"/>
        <v>0</v>
      </c>
      <c r="K30" s="148">
        <f t="shared" si="9"/>
        <v>0</v>
      </c>
      <c r="L30" s="148">
        <f t="shared" si="9"/>
        <v>0</v>
      </c>
      <c r="M30" s="148">
        <f t="shared" si="9"/>
        <v>0</v>
      </c>
    </row>
    <row r="31" spans="1:13" ht="12.75">
      <c r="A31" s="2"/>
      <c r="B31" s="76" t="str">
        <f>+B9</f>
        <v>1.3. Research grants</v>
      </c>
      <c r="C31" s="122"/>
      <c r="D31" s="216"/>
      <c r="E31" s="148">
        <f t="shared" si="9"/>
        <v>0</v>
      </c>
      <c r="F31" s="148">
        <f t="shared" si="9"/>
        <v>0</v>
      </c>
      <c r="G31" s="148">
        <f t="shared" si="9"/>
        <v>0</v>
      </c>
      <c r="H31" s="148">
        <f t="shared" si="9"/>
        <v>0</v>
      </c>
      <c r="I31" s="148">
        <f t="shared" si="9"/>
        <v>0</v>
      </c>
      <c r="J31" s="148">
        <f t="shared" si="9"/>
        <v>0</v>
      </c>
      <c r="K31" s="148">
        <f t="shared" si="9"/>
        <v>0</v>
      </c>
      <c r="L31" s="148">
        <f t="shared" si="9"/>
        <v>0</v>
      </c>
      <c r="M31" s="148">
        <f t="shared" si="9"/>
        <v>0</v>
      </c>
    </row>
    <row r="32" spans="1:13" ht="12.75">
      <c r="A32" s="2"/>
      <c r="B32" s="241" t="str">
        <f>+f_2</f>
        <v>2. Private funding</v>
      </c>
      <c r="C32" s="122"/>
      <c r="D32" s="216"/>
      <c r="E32" s="148">
        <f t="shared" si="9"/>
        <v>0</v>
      </c>
      <c r="F32" s="148">
        <f t="shared" si="9"/>
        <v>0</v>
      </c>
      <c r="G32" s="148">
        <f t="shared" si="9"/>
        <v>0</v>
      </c>
      <c r="H32" s="148">
        <f t="shared" si="9"/>
        <v>0</v>
      </c>
      <c r="I32" s="148">
        <f t="shared" si="9"/>
        <v>0</v>
      </c>
      <c r="J32" s="148">
        <f t="shared" si="9"/>
        <v>0</v>
      </c>
      <c r="K32" s="148">
        <f t="shared" si="9"/>
        <v>0</v>
      </c>
      <c r="L32" s="148">
        <f t="shared" si="9"/>
        <v>0</v>
      </c>
      <c r="M32" s="148">
        <f t="shared" si="9"/>
        <v>0</v>
      </c>
    </row>
    <row r="33" spans="1:13" ht="12.75">
      <c r="A33" s="2"/>
      <c r="B33" s="76" t="str">
        <f>+f_3</f>
        <v>2.1. Tuition and fees</v>
      </c>
      <c r="C33" s="122"/>
      <c r="D33" s="216"/>
      <c r="E33" s="148">
        <f t="shared" si="9"/>
        <v>0</v>
      </c>
      <c r="F33" s="148">
        <f t="shared" si="9"/>
        <v>0</v>
      </c>
      <c r="G33" s="148">
        <f t="shared" si="9"/>
        <v>0</v>
      </c>
      <c r="H33" s="148">
        <f t="shared" si="9"/>
        <v>0</v>
      </c>
      <c r="I33" s="148">
        <f t="shared" si="9"/>
        <v>0</v>
      </c>
      <c r="J33" s="148">
        <f t="shared" si="9"/>
        <v>0</v>
      </c>
      <c r="K33" s="148">
        <f t="shared" si="9"/>
        <v>0</v>
      </c>
      <c r="L33" s="148">
        <f t="shared" si="9"/>
        <v>0</v>
      </c>
      <c r="M33" s="148">
        <f t="shared" si="9"/>
        <v>0</v>
      </c>
    </row>
    <row r="34" spans="1:13" ht="12.75">
      <c r="A34" s="2"/>
      <c r="B34" s="76" t="str">
        <f>+f_4</f>
        <v>2.2. Contracts and services</v>
      </c>
      <c r="C34" s="122"/>
      <c r="D34" s="216"/>
      <c r="E34" s="148">
        <f t="shared" si="9"/>
        <v>0</v>
      </c>
      <c r="F34" s="148">
        <f t="shared" si="9"/>
        <v>0</v>
      </c>
      <c r="G34" s="148">
        <f t="shared" si="9"/>
        <v>0</v>
      </c>
      <c r="H34" s="148">
        <f t="shared" si="9"/>
        <v>0</v>
      </c>
      <c r="I34" s="148">
        <f t="shared" si="9"/>
        <v>0</v>
      </c>
      <c r="J34" s="148">
        <f t="shared" si="9"/>
        <v>0</v>
      </c>
      <c r="K34" s="148">
        <f t="shared" si="9"/>
        <v>0</v>
      </c>
      <c r="L34" s="148">
        <f t="shared" si="9"/>
        <v>0</v>
      </c>
      <c r="M34" s="148">
        <f t="shared" si="9"/>
        <v>0</v>
      </c>
    </row>
    <row r="35" spans="1:13" ht="12.75">
      <c r="A35" s="2"/>
      <c r="B35" s="76" t="str">
        <f>+f_5</f>
        <v>2.3. Gifts</v>
      </c>
      <c r="C35" s="122"/>
      <c r="D35" s="216"/>
      <c r="E35" s="148">
        <f t="shared" si="9"/>
        <v>0</v>
      </c>
      <c r="F35" s="148">
        <f t="shared" si="9"/>
        <v>0</v>
      </c>
      <c r="G35" s="148">
        <f t="shared" si="9"/>
        <v>0</v>
      </c>
      <c r="H35" s="148">
        <f t="shared" si="9"/>
        <v>0</v>
      </c>
      <c r="I35" s="148">
        <f t="shared" si="9"/>
        <v>0</v>
      </c>
      <c r="J35" s="148">
        <f t="shared" si="9"/>
        <v>0</v>
      </c>
      <c r="K35" s="148">
        <f t="shared" si="9"/>
        <v>0</v>
      </c>
      <c r="L35" s="148">
        <f t="shared" si="9"/>
        <v>0</v>
      </c>
      <c r="M35" s="148">
        <f t="shared" si="9"/>
        <v>0</v>
      </c>
    </row>
    <row r="36" spans="1:13" ht="12.75">
      <c r="A36" s="2"/>
      <c r="B36" s="76" t="str">
        <f>+f_6</f>
        <v>2.4. Other</v>
      </c>
      <c r="C36" s="122"/>
      <c r="D36" s="216"/>
      <c r="E36" s="148">
        <f t="shared" si="9"/>
        <v>0</v>
      </c>
      <c r="F36" s="148">
        <f t="shared" si="9"/>
        <v>0</v>
      </c>
      <c r="G36" s="148">
        <f t="shared" si="9"/>
        <v>0</v>
      </c>
      <c r="H36" s="148">
        <f t="shared" si="9"/>
        <v>0</v>
      </c>
      <c r="I36" s="148">
        <f t="shared" si="9"/>
        <v>0</v>
      </c>
      <c r="J36" s="148">
        <f t="shared" si="9"/>
        <v>0</v>
      </c>
      <c r="K36" s="148">
        <f t="shared" si="9"/>
        <v>0</v>
      </c>
      <c r="L36" s="148">
        <f t="shared" si="9"/>
        <v>0</v>
      </c>
      <c r="M36" s="148">
        <f t="shared" si="9"/>
        <v>0</v>
      </c>
    </row>
    <row r="37" spans="1:13" ht="12.75">
      <c r="A37" s="2"/>
      <c r="B37" s="80"/>
      <c r="C37" s="132"/>
      <c r="D37" s="225"/>
      <c r="E37" s="149"/>
      <c r="F37" s="149"/>
      <c r="G37" s="149"/>
      <c r="H37" s="149"/>
      <c r="I37" s="149"/>
      <c r="J37" s="149"/>
      <c r="K37" s="149"/>
      <c r="L37" s="149"/>
      <c r="M37" s="149"/>
    </row>
    <row r="38" spans="1:9" ht="12.75">
      <c r="A38" s="2"/>
      <c r="B38" s="11"/>
      <c r="C38" s="2"/>
      <c r="D38" s="227"/>
      <c r="E38" s="2"/>
      <c r="F38" s="2"/>
      <c r="G38" s="2"/>
      <c r="H38" s="2"/>
      <c r="I38" s="2"/>
    </row>
    <row r="39" spans="2:13" ht="12.75">
      <c r="B39" s="110" t="s">
        <v>139</v>
      </c>
      <c r="C39" s="111"/>
      <c r="D39" s="217"/>
      <c r="E39" s="112">
        <v>1980</v>
      </c>
      <c r="F39" s="112">
        <v>1985</v>
      </c>
      <c r="G39" s="112">
        <v>1990</v>
      </c>
      <c r="H39" s="112">
        <v>1995</v>
      </c>
      <c r="I39" s="112">
        <v>1996</v>
      </c>
      <c r="J39" s="112">
        <v>1997</v>
      </c>
      <c r="K39" s="112">
        <v>1998</v>
      </c>
      <c r="L39" s="112">
        <v>1999</v>
      </c>
      <c r="M39" s="113">
        <v>2000</v>
      </c>
    </row>
    <row r="40" spans="2:13" ht="48.75" customHeight="1">
      <c r="B40" s="161">
        <v>1</v>
      </c>
      <c r="C40" s="167" t="s">
        <v>154</v>
      </c>
      <c r="D40" s="89"/>
      <c r="E40" s="61" t="str">
        <f>IF(E27&gt;0,+E5/E27,"-")</f>
        <v>-</v>
      </c>
      <c r="F40" s="61" t="str">
        <f aca="true" t="shared" si="10" ref="F40:M40">IF(F27&gt;0,+F5/F27,"-")</f>
        <v>-</v>
      </c>
      <c r="G40" s="61" t="str">
        <f t="shared" si="10"/>
        <v>-</v>
      </c>
      <c r="H40" s="61" t="str">
        <f t="shared" si="10"/>
        <v>-</v>
      </c>
      <c r="I40" s="61" t="str">
        <f t="shared" si="10"/>
        <v>-</v>
      </c>
      <c r="J40" s="61" t="str">
        <f t="shared" si="10"/>
        <v>-</v>
      </c>
      <c r="K40" s="61" t="str">
        <f t="shared" si="10"/>
        <v>-</v>
      </c>
      <c r="L40" s="61" t="str">
        <f t="shared" si="10"/>
        <v>-</v>
      </c>
      <c r="M40" s="62" t="str">
        <f t="shared" si="10"/>
        <v>-</v>
      </c>
    </row>
    <row r="41" spans="2:13" ht="48.75" customHeight="1">
      <c r="B41" s="163">
        <v>2</v>
      </c>
      <c r="C41" s="168" t="s">
        <v>155</v>
      </c>
      <c r="D41" s="86"/>
      <c r="E41" s="51" t="str">
        <f>+IF(E5&gt;0,E10/E5,"-")</f>
        <v>-</v>
      </c>
      <c r="F41" s="51" t="str">
        <f aca="true" t="shared" si="11" ref="F41:M41">+IF(F5&gt;0,F10/F5,"-")</f>
        <v>-</v>
      </c>
      <c r="G41" s="51" t="str">
        <f t="shared" si="11"/>
        <v>-</v>
      </c>
      <c r="H41" s="51" t="str">
        <f t="shared" si="11"/>
        <v>-</v>
      </c>
      <c r="I41" s="51" t="str">
        <f t="shared" si="11"/>
        <v>-</v>
      </c>
      <c r="J41" s="51" t="str">
        <f t="shared" si="11"/>
        <v>-</v>
      </c>
      <c r="K41" s="51" t="str">
        <f t="shared" si="11"/>
        <v>-</v>
      </c>
      <c r="L41" s="51" t="str">
        <f t="shared" si="11"/>
        <v>-</v>
      </c>
      <c r="M41" s="52" t="str">
        <f t="shared" si="11"/>
        <v>-</v>
      </c>
    </row>
    <row r="42" spans="2:13" ht="48.75" customHeight="1">
      <c r="B42" s="165">
        <v>3</v>
      </c>
      <c r="C42" s="168" t="s">
        <v>153</v>
      </c>
      <c r="D42" s="105"/>
      <c r="E42" s="57" t="str">
        <f>+IF(E16&gt;0,E21/E16,"-")</f>
        <v>-</v>
      </c>
      <c r="F42" s="57" t="str">
        <f aca="true" t="shared" si="12" ref="F42:M42">+IF(F16&gt;0,F21/F16,"-")</f>
        <v>-</v>
      </c>
      <c r="G42" s="57" t="str">
        <f t="shared" si="12"/>
        <v>-</v>
      </c>
      <c r="H42" s="57" t="str">
        <f t="shared" si="12"/>
        <v>-</v>
      </c>
      <c r="I42" s="57" t="str">
        <f t="shared" si="12"/>
        <v>-</v>
      </c>
      <c r="J42" s="57" t="str">
        <f t="shared" si="12"/>
        <v>-</v>
      </c>
      <c r="K42" s="57" t="str">
        <f t="shared" si="12"/>
        <v>-</v>
      </c>
      <c r="L42" s="57" t="str">
        <f t="shared" si="12"/>
        <v>-</v>
      </c>
      <c r="M42" s="58" t="str">
        <f t="shared" si="12"/>
        <v>-</v>
      </c>
    </row>
    <row r="43" spans="1:14" ht="12.75">
      <c r="A43" s="2"/>
      <c r="B43" s="11"/>
      <c r="C43" s="6"/>
      <c r="D43" s="7"/>
      <c r="E43" s="6"/>
      <c r="F43" s="7"/>
      <c r="G43" s="7"/>
      <c r="H43" s="7"/>
      <c r="I43" s="7"/>
      <c r="J43" s="7"/>
      <c r="K43" s="7"/>
      <c r="L43" s="7"/>
      <c r="M43" s="7"/>
      <c r="N43" s="7"/>
    </row>
    <row r="44" spans="2:13" ht="11.25" customHeight="1">
      <c r="B44" s="93" t="s">
        <v>96</v>
      </c>
      <c r="C44" s="90"/>
      <c r="D44" s="91"/>
      <c r="E44" s="91"/>
      <c r="F44" s="91"/>
      <c r="G44" s="91"/>
      <c r="H44" s="91"/>
      <c r="I44" s="91"/>
      <c r="J44" s="91"/>
      <c r="K44" s="91"/>
      <c r="L44" s="91"/>
      <c r="M44" s="92"/>
    </row>
    <row r="45" spans="2:13" ht="11.25" customHeight="1">
      <c r="B45" s="94" t="s">
        <v>97</v>
      </c>
      <c r="C45" s="95" t="s">
        <v>98</v>
      </c>
      <c r="D45" s="96"/>
      <c r="E45" s="96"/>
      <c r="F45" s="96"/>
      <c r="G45" s="96"/>
      <c r="H45" s="96"/>
      <c r="I45" s="96"/>
      <c r="J45" s="96"/>
      <c r="K45" s="96"/>
      <c r="L45" s="96"/>
      <c r="M45" s="97"/>
    </row>
    <row r="46" spans="2:13" ht="12.75">
      <c r="B46" s="238">
        <v>1</v>
      </c>
      <c r="C46" s="375" t="s">
        <v>207</v>
      </c>
      <c r="D46" s="60"/>
      <c r="E46" s="60"/>
      <c r="F46" s="60"/>
      <c r="G46" s="89"/>
      <c r="H46" s="89"/>
      <c r="I46" s="89"/>
      <c r="J46" s="89"/>
      <c r="K46" s="89"/>
      <c r="L46" s="89"/>
      <c r="M46" s="102"/>
    </row>
    <row r="47" spans="2:13" ht="13.5" customHeight="1">
      <c r="B47" s="238"/>
      <c r="C47" s="50"/>
      <c r="D47" s="86"/>
      <c r="E47" s="86"/>
      <c r="F47" s="86"/>
      <c r="G47" s="86"/>
      <c r="H47" s="86"/>
      <c r="I47" s="86"/>
      <c r="J47" s="86"/>
      <c r="K47" s="86"/>
      <c r="L47" s="86"/>
      <c r="M47" s="103"/>
    </row>
    <row r="48" spans="2:13" ht="13.5" customHeight="1">
      <c r="B48" s="85"/>
      <c r="C48" s="50"/>
      <c r="D48" s="86"/>
      <c r="E48" s="86"/>
      <c r="F48" s="86"/>
      <c r="G48" s="86"/>
      <c r="H48" s="86"/>
      <c r="I48" s="86"/>
      <c r="J48" s="86"/>
      <c r="K48" s="86"/>
      <c r="L48" s="86"/>
      <c r="M48" s="103"/>
    </row>
    <row r="49" spans="2:13" ht="13.5" customHeight="1">
      <c r="B49" s="85"/>
      <c r="C49" s="50"/>
      <c r="D49" s="86"/>
      <c r="E49" s="86"/>
      <c r="F49" s="86"/>
      <c r="G49" s="86"/>
      <c r="H49" s="86"/>
      <c r="I49" s="86"/>
      <c r="J49" s="86"/>
      <c r="K49" s="86"/>
      <c r="L49" s="86"/>
      <c r="M49" s="103"/>
    </row>
    <row r="50" spans="2:13" ht="13.5" customHeight="1">
      <c r="B50" s="85"/>
      <c r="C50" s="50"/>
      <c r="D50" s="86"/>
      <c r="E50" s="86"/>
      <c r="F50" s="86"/>
      <c r="G50" s="86"/>
      <c r="H50" s="86"/>
      <c r="I50" s="86"/>
      <c r="J50" s="86"/>
      <c r="K50" s="86"/>
      <c r="L50" s="86"/>
      <c r="M50" s="103"/>
    </row>
    <row r="51" spans="2:13" ht="13.5" customHeight="1">
      <c r="B51" s="87"/>
      <c r="C51" s="104"/>
      <c r="D51" s="105"/>
      <c r="E51" s="105"/>
      <c r="F51" s="105"/>
      <c r="G51" s="105"/>
      <c r="H51" s="105"/>
      <c r="I51" s="105"/>
      <c r="J51" s="105"/>
      <c r="K51" s="105"/>
      <c r="L51" s="105"/>
      <c r="M51" s="106"/>
    </row>
    <row r="52" spans="1:9" ht="12.75">
      <c r="A52" s="2"/>
      <c r="B52" s="2"/>
      <c r="C52" s="2"/>
      <c r="D52" s="227"/>
      <c r="E52" s="2"/>
      <c r="F52" s="2"/>
      <c r="G52" s="2"/>
      <c r="H52" s="2"/>
      <c r="I52" s="2"/>
    </row>
    <row r="53" spans="1:9" ht="12.75">
      <c r="A53" s="2"/>
      <c r="B53" s="2"/>
      <c r="C53" s="2"/>
      <c r="D53" s="227"/>
      <c r="E53" s="2"/>
      <c r="F53" s="2"/>
      <c r="G53" s="2"/>
      <c r="H53" s="2"/>
      <c r="I53" s="2"/>
    </row>
    <row r="54" spans="1:9" ht="12.75">
      <c r="A54" s="2"/>
      <c r="B54" s="2"/>
      <c r="C54" s="2"/>
      <c r="D54" s="227"/>
      <c r="E54" s="2"/>
      <c r="F54" s="2"/>
      <c r="G54" s="2"/>
      <c r="H54" s="2"/>
      <c r="I54" s="2"/>
    </row>
    <row r="55" spans="1:9" ht="12.75">
      <c r="A55" s="2"/>
      <c r="B55" s="2"/>
      <c r="C55" s="2"/>
      <c r="D55" s="227"/>
      <c r="E55" s="2"/>
      <c r="F55" s="2"/>
      <c r="G55" s="2"/>
      <c r="H55" s="2"/>
      <c r="I55" s="2"/>
    </row>
    <row r="56" spans="1:9" ht="12.75">
      <c r="A56" s="2"/>
      <c r="B56" s="2"/>
      <c r="C56" s="2"/>
      <c r="D56" s="227"/>
      <c r="E56" s="2"/>
      <c r="F56" s="2"/>
      <c r="G56" s="2"/>
      <c r="H56" s="2"/>
      <c r="I56" s="2"/>
    </row>
    <row r="57" spans="1:9" ht="12.75">
      <c r="A57" s="2"/>
      <c r="B57" s="2"/>
      <c r="C57" s="2"/>
      <c r="D57" s="227"/>
      <c r="E57" s="2"/>
      <c r="F57" s="2"/>
      <c r="G57" s="2"/>
      <c r="H57" s="2"/>
      <c r="I57" s="2"/>
    </row>
    <row r="58" spans="1:9" ht="12.75">
      <c r="A58" s="2"/>
      <c r="B58" s="2"/>
      <c r="C58" s="2"/>
      <c r="D58" s="227"/>
      <c r="E58" s="2"/>
      <c r="F58" s="2"/>
      <c r="G58" s="2"/>
      <c r="H58" s="2"/>
      <c r="I58" s="2"/>
    </row>
    <row r="59" spans="1:9" ht="12.75">
      <c r="A59" s="2"/>
      <c r="B59" s="2"/>
      <c r="C59" s="2"/>
      <c r="D59" s="227"/>
      <c r="E59" s="2"/>
      <c r="F59" s="2"/>
      <c r="G59" s="2"/>
      <c r="H59" s="2"/>
      <c r="I59" s="2"/>
    </row>
    <row r="60" spans="1:9" ht="12.75">
      <c r="A60" s="2"/>
      <c r="B60" s="2"/>
      <c r="C60" s="2"/>
      <c r="D60" s="227"/>
      <c r="E60" s="2"/>
      <c r="F60" s="2"/>
      <c r="G60" s="2"/>
      <c r="H60" s="2"/>
      <c r="I60" s="2"/>
    </row>
    <row r="61" spans="1:9" ht="12.75">
      <c r="A61" s="2"/>
      <c r="B61" s="2"/>
      <c r="C61" s="2"/>
      <c r="D61" s="227"/>
      <c r="E61" s="2"/>
      <c r="F61" s="2"/>
      <c r="G61" s="2"/>
      <c r="H61" s="2"/>
      <c r="I61" s="2"/>
    </row>
    <row r="62" spans="1:9" ht="12.75">
      <c r="A62" s="2"/>
      <c r="B62" s="2"/>
      <c r="C62" s="2"/>
      <c r="D62" s="227"/>
      <c r="E62" s="2"/>
      <c r="F62" s="2"/>
      <c r="G62" s="2"/>
      <c r="H62" s="2"/>
      <c r="I62" s="2"/>
    </row>
    <row r="63" spans="1:9" ht="12.75">
      <c r="A63" s="2"/>
      <c r="B63" s="2"/>
      <c r="C63" s="2"/>
      <c r="D63" s="227"/>
      <c r="E63" s="2"/>
      <c r="F63" s="2"/>
      <c r="G63" s="2"/>
      <c r="H63" s="2"/>
      <c r="I63" s="2"/>
    </row>
    <row r="64" spans="1:9" ht="12.75">
      <c r="A64" s="2"/>
      <c r="B64" s="2"/>
      <c r="C64" s="2"/>
      <c r="D64" s="227"/>
      <c r="E64" s="2"/>
      <c r="F64" s="2"/>
      <c r="G64" s="2"/>
      <c r="H64" s="2"/>
      <c r="I64" s="2"/>
    </row>
    <row r="65" spans="1:9" ht="12.75">
      <c r="A65" s="2"/>
      <c r="B65" s="2"/>
      <c r="C65" s="2"/>
      <c r="D65" s="227"/>
      <c r="E65" s="2"/>
      <c r="F65" s="2"/>
      <c r="G65" s="2"/>
      <c r="H65" s="2"/>
      <c r="I65" s="2"/>
    </row>
  </sheetData>
  <printOptions horizontalCentered="1" verticalCentered="1"/>
  <pageMargins left="0.75" right="0.75" top="1" bottom="1" header="0" footer="0"/>
  <pageSetup horizontalDpi="600" verticalDpi="600" orientation="portrait" paperSize="5" scale="68" r:id="rId2"/>
  <drawing r:id="rId1"/>
</worksheet>
</file>

<file path=xl/worksheets/sheet6.xml><?xml version="1.0" encoding="utf-8"?>
<worksheet xmlns="http://schemas.openxmlformats.org/spreadsheetml/2006/main" xmlns:r="http://schemas.openxmlformats.org/officeDocument/2006/relationships">
  <sheetPr codeName="Hoja7"/>
  <dimension ref="D2:G10"/>
  <sheetViews>
    <sheetView workbookViewId="0" topLeftCell="D1">
      <selection activeCell="D2" sqref="D2"/>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33" t="s">
        <v>99</v>
      </c>
      <c r="E2" s="133" t="s">
        <v>100</v>
      </c>
      <c r="F2" s="133" t="s">
        <v>101</v>
      </c>
      <c r="G2" s="133" t="s">
        <v>102</v>
      </c>
    </row>
    <row r="3" spans="4:6" ht="10.5">
      <c r="D3" s="5"/>
      <c r="F3" s="5"/>
    </row>
    <row r="4" spans="5:7" ht="91.5" customHeight="1">
      <c r="E4" s="4" t="s">
        <v>185</v>
      </c>
      <c r="F4" s="4" t="s">
        <v>188</v>
      </c>
      <c r="G4" s="4">
        <v>2003</v>
      </c>
    </row>
    <row r="5" ht="16.5" customHeight="1">
      <c r="E5" s="16" t="s">
        <v>184</v>
      </c>
    </row>
    <row r="6" spans="5:7" ht="80.25" customHeight="1">
      <c r="E6" s="4" t="s">
        <v>186</v>
      </c>
      <c r="F6" s="4" t="s">
        <v>188</v>
      </c>
      <c r="G6" s="4">
        <v>2003</v>
      </c>
    </row>
    <row r="7" ht="12.75">
      <c r="E7" s="16" t="s">
        <v>187</v>
      </c>
    </row>
    <row r="9" spans="5:7" ht="37.5" customHeight="1">
      <c r="E9" s="4" t="s">
        <v>190</v>
      </c>
      <c r="F9" s="4" t="s">
        <v>174</v>
      </c>
      <c r="G9" s="4">
        <v>2003</v>
      </c>
    </row>
    <row r="10" ht="12.75">
      <c r="E10" s="371" t="s">
        <v>189</v>
      </c>
    </row>
  </sheetData>
  <hyperlinks>
    <hyperlink ref="E5" r:id="rId1" display="http://www.mec.gub.uy"/>
    <hyperlink ref="E7" r:id="rId2" display="http://ine.gub.uy"/>
  </hyperlinks>
  <printOptions/>
  <pageMargins left="0.75" right="0.75" top="1" bottom="1" header="0" footer="0"/>
  <pageSetup horizontalDpi="600" verticalDpi="600" orientation="portrait" paperSize="5" scale="78" r:id="rId3"/>
</worksheet>
</file>

<file path=xl/worksheets/sheet7.xml><?xml version="1.0" encoding="utf-8"?>
<worksheet xmlns="http://schemas.openxmlformats.org/spreadsheetml/2006/main" xmlns:r="http://schemas.openxmlformats.org/officeDocument/2006/relationships">
  <dimension ref="B2:D16"/>
  <sheetViews>
    <sheetView workbookViewId="0" topLeftCell="A2">
      <selection activeCell="A17" sqref="A17"/>
    </sheetView>
  </sheetViews>
  <sheetFormatPr defaultColWidth="9.140625" defaultRowHeight="12.75"/>
  <cols>
    <col min="1" max="1" width="2.7109375" style="0" customWidth="1"/>
    <col min="2" max="2" width="13.140625" style="0" customWidth="1"/>
    <col min="3" max="3" width="75.421875" style="0" customWidth="1"/>
    <col min="4" max="4" width="20.7109375" style="0" bestFit="1" customWidth="1"/>
    <col min="5" max="16384" width="11.421875" style="0" customWidth="1"/>
  </cols>
  <sheetData>
    <row r="2" spans="2:4" ht="12.75">
      <c r="B2" s="134" t="s">
        <v>95</v>
      </c>
      <c r="C2" s="135"/>
      <c r="D2" s="135"/>
    </row>
    <row r="3" ht="12.75">
      <c r="B3" s="260"/>
    </row>
    <row r="4" spans="2:4" ht="12.75">
      <c r="B4" s="73" t="s">
        <v>16</v>
      </c>
      <c r="C4" s="63" t="s">
        <v>137</v>
      </c>
      <c r="D4" s="63" t="s">
        <v>150</v>
      </c>
    </row>
    <row r="5" spans="2:4" ht="12.75">
      <c r="B5" s="370" t="s">
        <v>161</v>
      </c>
      <c r="C5" s="369"/>
      <c r="D5" s="369"/>
    </row>
    <row r="6" spans="2:4" ht="12.75">
      <c r="B6">
        <v>1</v>
      </c>
      <c r="C6" t="s">
        <v>175</v>
      </c>
      <c r="D6" s="368" t="s">
        <v>156</v>
      </c>
    </row>
    <row r="7" spans="2:4" ht="12.75">
      <c r="B7">
        <v>2</v>
      </c>
      <c r="C7" t="s">
        <v>176</v>
      </c>
      <c r="D7" s="368" t="s">
        <v>157</v>
      </c>
    </row>
    <row r="8" spans="2:4" ht="12.75">
      <c r="B8">
        <v>3</v>
      </c>
      <c r="C8" t="s">
        <v>177</v>
      </c>
      <c r="D8" s="368" t="s">
        <v>158</v>
      </c>
    </row>
    <row r="9" spans="2:4" ht="12.75">
      <c r="B9">
        <v>4</v>
      </c>
      <c r="C9" t="s">
        <v>178</v>
      </c>
      <c r="D9" s="368" t="s">
        <v>159</v>
      </c>
    </row>
    <row r="10" spans="2:4" ht="12.75">
      <c r="B10" s="20" t="s">
        <v>181</v>
      </c>
      <c r="D10" s="368"/>
    </row>
    <row r="11" spans="2:4" ht="12.75">
      <c r="B11">
        <v>5</v>
      </c>
      <c r="C11" t="s">
        <v>179</v>
      </c>
      <c r="D11" s="368" t="s">
        <v>183</v>
      </c>
    </row>
    <row r="12" spans="2:3" ht="12.75">
      <c r="B12">
        <v>6</v>
      </c>
      <c r="C12" t="s">
        <v>180</v>
      </c>
    </row>
    <row r="13" spans="2:4" ht="12.75">
      <c r="B13">
        <v>7</v>
      </c>
      <c r="C13" t="s">
        <v>193</v>
      </c>
      <c r="D13" s="368" t="s">
        <v>160</v>
      </c>
    </row>
    <row r="14" spans="2:4" ht="12.75">
      <c r="B14">
        <v>8</v>
      </c>
      <c r="C14" t="s">
        <v>182</v>
      </c>
      <c r="D14" s="368" t="s">
        <v>162</v>
      </c>
    </row>
    <row r="15" ht="12.75">
      <c r="B15" s="20" t="s">
        <v>163</v>
      </c>
    </row>
    <row r="16" spans="2:3" ht="12.75">
      <c r="B16">
        <v>9</v>
      </c>
      <c r="C16" t="s">
        <v>194</v>
      </c>
    </row>
  </sheetData>
  <hyperlinks>
    <hyperlink ref="D6" r:id="rId1" display="www.ucu.edu.uy"/>
    <hyperlink ref="D7" r:id="rId2" display="www.ort.edu.uy"/>
    <hyperlink ref="D8" r:id="rId3" display="www.um.edu.uy"/>
    <hyperlink ref="D9" r:id="rId4" display="www.ude.edu.uy"/>
    <hyperlink ref="D13" r:id="rId5" display="www.claeh.org.uy"/>
    <hyperlink ref="D14" r:id="rId6" display="www.upe.edu.uy"/>
    <hyperlink ref="D11" r:id="rId7" display="www.universitario.edu.uy"/>
  </hyperlinks>
  <printOptions/>
  <pageMargins left="0.75" right="0.75" top="1" bottom="1" header="0" footer="0"/>
  <pageSetup horizontalDpi="300" verticalDpi="300" orientation="portrait" paperSize="5" scale="86"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Prachayani Nina</cp:lastModifiedBy>
  <cp:lastPrinted>2003-09-12T14:35:06Z</cp:lastPrinted>
  <dcterms:created xsi:type="dcterms:W3CDTF">2002-07-01T08:37:47Z</dcterms:created>
  <dcterms:modified xsi:type="dcterms:W3CDTF">2006-03-27T01:00:29Z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1650875941</vt:i4>
  </property>
  <property fmtid="{D5CDD505-2E9C-101B-9397-08002B2CF9AE}" pid="3" name="_EmailSubject">
    <vt:lpwstr>Final Prophe File...ignore first file</vt:lpwstr>
  </property>
  <property fmtid="{D5CDD505-2E9C-101B-9397-08002B2CF9AE}" pid="4" name="_AuthorEmail">
    <vt:lpwstr>hjs25@cornell.edu</vt:lpwstr>
  </property>
  <property fmtid="{D5CDD505-2E9C-101B-9397-08002B2CF9AE}" pid="5" name="_AuthorEmailDisplayName">
    <vt:lpwstr>Harvey J. Scott</vt:lpwstr>
  </property>
  <property fmtid="{D5CDD505-2E9C-101B-9397-08002B2CF9AE}" pid="6" name="_ReviewingToolsShownOnce">
    <vt:lpwstr/>
  </property>
</Properties>
</file>