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placeholders" codeName="EsteLibro"/>
  <bookViews>
    <workbookView xWindow="-105" yWindow="210" windowWidth="9390" windowHeight="7785" activeTab="3"/>
  </bookViews>
  <sheets>
    <sheet name="Index" sheetId="7" r:id="rId1"/>
    <sheet name="I. Institutions" sheetId="2" r:id="rId2"/>
    <sheet name="II. Enrollments" sheetId="4" r:id="rId3"/>
    <sheet name="III. Faculty" sheetId="5" r:id="rId4"/>
    <sheet name="IV. Revenues" sheetId="8" r:id="rId5"/>
    <sheet name="Internet Sources" sheetId="3" r:id="rId6"/>
    <sheet name="List of private institutions" sheetId="9" r:id="rId7"/>
  </sheets>
  <definedNames>
    <definedName name="_1.Número_de_instituciones">'I. Institutions'!$B$4</definedName>
    <definedName name="_2.1._Matrícula_por_tipo">'II. Enrollments'!$B$3</definedName>
    <definedName name="_2.2._Matrícula_por_sexo">'II. Enrollments'!$B$60</definedName>
    <definedName name="_2.3._Matrícula_según_localización_geográfica">'II. Enrollments'!$B$106</definedName>
    <definedName name="_2.4._Matrícula_según_estatus_de_los_alumnos">'II. Enrollments'!$B$152</definedName>
    <definedName name="_2.5._Matrícula_según_regimen">'II. Enrollments'!$B$198</definedName>
    <definedName name="_2.6._Matrícula_según_área_del_conocimiento">'II. Enrollments'!$B$246</definedName>
    <definedName name="_3.1._Numero_de_docentes_por_tipo">'III. Faculty'!$B$3</definedName>
    <definedName name="_3.2._Número_de_docentes_según_estatus">'III. Faculty'!$B$62</definedName>
    <definedName name="_3.3._Número_de_docentes_según_grado_academico">'III. Faculty'!$B$103</definedName>
    <definedName name="_4.1._Ingresos_presupuestarios_por_fuente">'IV. Revenues'!$B$2</definedName>
    <definedName name="a_1">Index!$C$172</definedName>
    <definedName name="a_10">Index!$C$181</definedName>
    <definedName name="a_2">Index!$C$173</definedName>
    <definedName name="a_3">Index!$C$174</definedName>
    <definedName name="a_4">Index!$C$175</definedName>
    <definedName name="a_5">Index!$C$176</definedName>
    <definedName name="a_6">Index!$C$177</definedName>
    <definedName name="a_7">Index!$C$178</definedName>
    <definedName name="a_8">Index!$C$179</definedName>
    <definedName name="a_9">Index!$C$180</definedName>
    <definedName name="ca_1">Index!$C$125</definedName>
    <definedName name="ca_2">Index!$C$126</definedName>
    <definedName name="ca_3">Index!$C$127</definedName>
    <definedName name="ed_1">Index!$C$184</definedName>
    <definedName name="ed_2">Index!$C$185</definedName>
    <definedName name="es_1">Index!$C$149</definedName>
    <definedName name="es_2">Index!$C$150</definedName>
    <definedName name="f_1">Index!$C$163</definedName>
    <definedName name="f_2">Index!$C$164</definedName>
    <definedName name="f_3">Index!$C$165</definedName>
    <definedName name="f_4">Index!$C$166</definedName>
    <definedName name="f_5">Index!$C$167</definedName>
    <definedName name="f_6">Index!$C$168</definedName>
    <definedName name="g_1">Index!$C$157</definedName>
    <definedName name="g_2">Index!$C$158</definedName>
    <definedName name="g_3">Index!$C$159</definedName>
    <definedName name="g_4">Index!$C$160</definedName>
    <definedName name="ge_1">Index!$C$140</definedName>
    <definedName name="ge_2">Index!$C$141</definedName>
    <definedName name="II.7._Matrícula_según_nivel">'II. Enrollments'!$B$395</definedName>
    <definedName name="Indice">Index!$A$3</definedName>
    <definedName name="List_of_private_institutions__as_of_2000">'List of private institutions'!$B$2</definedName>
    <definedName name="p_1">Index!$C$135</definedName>
    <definedName name="p_2">Index!$C$136</definedName>
    <definedName name="_xlnm.Print_Area" localSheetId="1">'I. Institutions'!$A$1:$V$67</definedName>
    <definedName name="_xlnm.Print_Area" localSheetId="2">'II. Enrollments'!$B$243:$W$283</definedName>
    <definedName name="_xlnm.Print_Area" localSheetId="3">'III. Faculty'!$A$1:$P$160</definedName>
    <definedName name="r_1">Index!$C$153</definedName>
    <definedName name="r_2">Index!$C$154</definedName>
    <definedName name="s_1">Index!$C$145</definedName>
    <definedName name="s_2">Index!$C$146</definedName>
    <definedName name="t_1">Index!$C$131</definedName>
    <definedName name="t_2">Index!$C$132</definedName>
  </definedNames>
  <calcPr calcId="145621"/>
</workbook>
</file>

<file path=xl/calcChain.xml><?xml version="1.0" encoding="utf-8"?>
<calcChain xmlns="http://schemas.openxmlformats.org/spreadsheetml/2006/main">
  <c r="B4" i="2" l="1"/>
  <c r="H286" i="4" l="1"/>
  <c r="H289" i="4"/>
  <c r="H292" i="4"/>
  <c r="H300" i="4"/>
  <c r="H305" i="4"/>
  <c r="H312" i="4"/>
  <c r="H320" i="4"/>
  <c r="H295" i="4"/>
  <c r="H268" i="4"/>
  <c r="H249" i="4" s="1"/>
  <c r="H252" i="4"/>
  <c r="H255" i="4"/>
  <c r="H258" i="4"/>
  <c r="H263" i="4"/>
  <c r="H275" i="4"/>
  <c r="H283" i="4"/>
  <c r="B3" i="4"/>
  <c r="E8" i="2"/>
  <c r="F17" i="2" l="1"/>
  <c r="F8" i="2"/>
  <c r="F7" i="2" s="1"/>
  <c r="G17" i="2"/>
  <c r="G39" i="2" s="1"/>
  <c r="G16" i="2"/>
  <c r="G8" i="2"/>
  <c r="H17" i="2"/>
  <c r="H16" i="2" s="1"/>
  <c r="H8" i="2"/>
  <c r="I17" i="2"/>
  <c r="I16" i="2" s="1"/>
  <c r="I8" i="2"/>
  <c r="J17" i="2"/>
  <c r="J16" i="2" s="1"/>
  <c r="J8" i="2"/>
  <c r="K17" i="2"/>
  <c r="K8" i="2"/>
  <c r="K7" i="2" s="1"/>
  <c r="L17" i="2"/>
  <c r="L16" i="2"/>
  <c r="L8" i="2"/>
  <c r="L7" i="2" s="1"/>
  <c r="G26" i="2" l="1"/>
  <c r="I26" i="2"/>
  <c r="H26" i="2"/>
  <c r="H25" i="2" s="1"/>
  <c r="F16" i="2"/>
  <c r="L39" i="2"/>
  <c r="I25" i="2"/>
  <c r="I39" i="2"/>
  <c r="G25" i="2"/>
  <c r="H39" i="2"/>
  <c r="F39" i="2"/>
  <c r="F26" i="2"/>
  <c r="F25" i="2" s="1"/>
  <c r="F37" i="2" s="1"/>
  <c r="G7" i="2"/>
  <c r="H7" i="2"/>
  <c r="K16" i="2"/>
  <c r="J39" i="2"/>
  <c r="J26" i="2"/>
  <c r="J25" i="2" s="1"/>
  <c r="J7" i="2"/>
  <c r="I7" i="2"/>
  <c r="I37" i="2" s="1"/>
  <c r="K39" i="2"/>
  <c r="K26" i="2"/>
  <c r="K25" i="2" s="1"/>
  <c r="K37" i="2" s="1"/>
  <c r="L26" i="2"/>
  <c r="L25" i="2" s="1"/>
  <c r="L37" i="2" s="1"/>
  <c r="E17" i="2"/>
  <c r="H37" i="2" l="1"/>
  <c r="J37" i="2"/>
  <c r="G37" i="2"/>
  <c r="E16" i="2"/>
  <c r="E39" i="2"/>
  <c r="E7" i="2"/>
  <c r="E26" i="2"/>
  <c r="Q63" i="4"/>
  <c r="R63" i="4"/>
  <c r="S63" i="4"/>
  <c r="T63" i="4"/>
  <c r="U63" i="4"/>
  <c r="V63" i="4"/>
  <c r="W63" i="4"/>
  <c r="E25" i="2" l="1"/>
  <c r="E37" i="2" s="1"/>
  <c r="B106" i="4"/>
  <c r="B109" i="4"/>
  <c r="C110" i="4"/>
  <c r="C111" i="4"/>
  <c r="B113" i="4"/>
  <c r="C114" i="4"/>
  <c r="C115" i="4"/>
  <c r="B117" i="4"/>
  <c r="C118" i="4"/>
  <c r="C119" i="4"/>
  <c r="O252" i="4" l="1"/>
  <c r="P252" i="4"/>
  <c r="Q252" i="4"/>
  <c r="R252" i="4"/>
  <c r="S252" i="4"/>
  <c r="U252" i="4"/>
  <c r="V252" i="4"/>
  <c r="W252" i="4"/>
  <c r="O272" i="4"/>
  <c r="P272" i="4"/>
  <c r="Q272" i="4"/>
  <c r="R272" i="4"/>
  <c r="S272" i="4"/>
  <c r="U272" i="4"/>
  <c r="V272" i="4"/>
  <c r="W272" i="4"/>
  <c r="O289" i="4"/>
  <c r="P289" i="4"/>
  <c r="Q289" i="4"/>
  <c r="R289" i="4"/>
  <c r="S289" i="4"/>
  <c r="U289" i="4"/>
  <c r="V289" i="4"/>
  <c r="W289" i="4"/>
  <c r="W255" i="4" l="1"/>
  <c r="O263" i="4"/>
  <c r="P263" i="4"/>
  <c r="Q263" i="4"/>
  <c r="R263" i="4"/>
  <c r="S263" i="4"/>
  <c r="U263" i="4"/>
  <c r="V263" i="4"/>
  <c r="W263" i="4"/>
  <c r="O309" i="4"/>
  <c r="P309" i="4"/>
  <c r="Q309" i="4"/>
  <c r="R309" i="4"/>
  <c r="S309" i="4"/>
  <c r="U309" i="4"/>
  <c r="V309" i="4"/>
  <c r="W309" i="4"/>
  <c r="O300" i="4"/>
  <c r="P300" i="4"/>
  <c r="Q300" i="4"/>
  <c r="R300" i="4"/>
  <c r="S300" i="4"/>
  <c r="U300" i="4"/>
  <c r="V300" i="4"/>
  <c r="W300" i="4"/>
  <c r="L309" i="4"/>
  <c r="L300" i="4"/>
  <c r="L289" i="4"/>
  <c r="T414" i="4" l="1"/>
  <c r="U414" i="4"/>
  <c r="V414" i="4"/>
  <c r="T413" i="4"/>
  <c r="U413" i="4"/>
  <c r="V413" i="4"/>
  <c r="W413" i="4"/>
  <c r="W414" i="4"/>
  <c r="E16" i="4"/>
  <c r="E7" i="4"/>
  <c r="F16" i="4"/>
  <c r="F15" i="4" s="1"/>
  <c r="F7" i="4"/>
  <c r="G16" i="4"/>
  <c r="G7" i="4"/>
  <c r="H16" i="4"/>
  <c r="H7" i="4"/>
  <c r="E123" i="5"/>
  <c r="E122" i="5"/>
  <c r="E121" i="5"/>
  <c r="E120" i="5"/>
  <c r="E119" i="5"/>
  <c r="E112" i="5"/>
  <c r="E128" i="5" s="1"/>
  <c r="E106" i="5"/>
  <c r="E127" i="5" s="1"/>
  <c r="E69" i="5"/>
  <c r="E75" i="5" s="1"/>
  <c r="E65" i="5"/>
  <c r="E20" i="5"/>
  <c r="E29" i="5" s="1"/>
  <c r="E16" i="5"/>
  <c r="E11" i="5"/>
  <c r="E7" i="5"/>
  <c r="F128" i="5"/>
  <c r="F118" i="5"/>
  <c r="F126" i="5" s="1"/>
  <c r="F112" i="5"/>
  <c r="F106" i="5"/>
  <c r="F127" i="5" s="1"/>
  <c r="F69" i="5"/>
  <c r="F75" i="5" s="1"/>
  <c r="F65" i="5"/>
  <c r="F20" i="5"/>
  <c r="F16" i="5"/>
  <c r="F11" i="5"/>
  <c r="F29" i="5" s="1"/>
  <c r="F7" i="5"/>
  <c r="G118" i="5"/>
  <c r="G126" i="5"/>
  <c r="G112" i="5"/>
  <c r="G128" i="5" s="1"/>
  <c r="G106" i="5"/>
  <c r="G127" i="5" s="1"/>
  <c r="G69" i="5"/>
  <c r="G65" i="5"/>
  <c r="G20" i="5"/>
  <c r="G16" i="5"/>
  <c r="G11" i="5"/>
  <c r="G7" i="5"/>
  <c r="H118" i="5"/>
  <c r="H126" i="5" s="1"/>
  <c r="H112" i="5"/>
  <c r="H128" i="5"/>
  <c r="H106" i="5"/>
  <c r="H127" i="5" s="1"/>
  <c r="H69" i="5"/>
  <c r="H65" i="5"/>
  <c r="H20" i="5"/>
  <c r="H16" i="5"/>
  <c r="H15" i="5" s="1"/>
  <c r="H36" i="5" s="1"/>
  <c r="H11" i="5"/>
  <c r="H7" i="5"/>
  <c r="B20" i="8"/>
  <c r="I16" i="4"/>
  <c r="I15" i="4" s="1"/>
  <c r="I7" i="4"/>
  <c r="J20" i="4"/>
  <c r="J16" i="4"/>
  <c r="J11" i="4"/>
  <c r="J7" i="4"/>
  <c r="C7" i="4"/>
  <c r="C8" i="4"/>
  <c r="C9" i="4"/>
  <c r="C10" i="4"/>
  <c r="C11" i="4"/>
  <c r="C12" i="4"/>
  <c r="C13" i="4"/>
  <c r="C14" i="4"/>
  <c r="C16" i="4"/>
  <c r="C17" i="4"/>
  <c r="C18" i="4"/>
  <c r="C19" i="4"/>
  <c r="C20" i="4"/>
  <c r="C21" i="4"/>
  <c r="C22" i="4"/>
  <c r="C23" i="4"/>
  <c r="C25" i="4"/>
  <c r="C29" i="4"/>
  <c r="C64" i="4"/>
  <c r="C65" i="4"/>
  <c r="C68" i="4"/>
  <c r="C69" i="4"/>
  <c r="C72" i="4"/>
  <c r="C73" i="4"/>
  <c r="C156" i="4"/>
  <c r="C157" i="4"/>
  <c r="C160" i="4"/>
  <c r="C161" i="4"/>
  <c r="C164" i="4"/>
  <c r="C165" i="4"/>
  <c r="C202" i="4"/>
  <c r="C203" i="4"/>
  <c r="C206" i="4"/>
  <c r="C207" i="4"/>
  <c r="C210" i="4"/>
  <c r="C211" i="4"/>
  <c r="C399" i="4"/>
  <c r="C400" i="4"/>
  <c r="C405" i="4"/>
  <c r="C406" i="4"/>
  <c r="C411" i="4"/>
  <c r="C412" i="4"/>
  <c r="K7" i="4"/>
  <c r="L7" i="4"/>
  <c r="M7" i="4"/>
  <c r="N7" i="4"/>
  <c r="O7" i="4"/>
  <c r="P7" i="4"/>
  <c r="Q7" i="4"/>
  <c r="R7" i="4"/>
  <c r="S7" i="4"/>
  <c r="T7" i="4"/>
  <c r="U7" i="4"/>
  <c r="V7" i="4"/>
  <c r="W7" i="4"/>
  <c r="K11" i="4"/>
  <c r="L11" i="4"/>
  <c r="M11" i="4"/>
  <c r="N11" i="4"/>
  <c r="O11" i="4"/>
  <c r="P11" i="4"/>
  <c r="Q11" i="4"/>
  <c r="R11" i="4"/>
  <c r="S11" i="4"/>
  <c r="T11" i="4"/>
  <c r="U11" i="4"/>
  <c r="V11" i="4"/>
  <c r="W11" i="4"/>
  <c r="L16" i="4"/>
  <c r="M16" i="4"/>
  <c r="N16" i="4"/>
  <c r="O16" i="4"/>
  <c r="P16" i="4"/>
  <c r="Q16" i="4"/>
  <c r="R16" i="4"/>
  <c r="S16" i="4"/>
  <c r="T16" i="4"/>
  <c r="U16" i="4"/>
  <c r="V16" i="4"/>
  <c r="W16" i="4"/>
  <c r="K20" i="4"/>
  <c r="L20" i="4"/>
  <c r="M20" i="4"/>
  <c r="N20" i="4"/>
  <c r="O20" i="4"/>
  <c r="P20" i="4"/>
  <c r="Q20" i="4"/>
  <c r="R20" i="4"/>
  <c r="S20" i="4"/>
  <c r="T20" i="4"/>
  <c r="U20" i="4"/>
  <c r="V20" i="4"/>
  <c r="W20" i="4"/>
  <c r="Q78" i="4"/>
  <c r="S78" i="4"/>
  <c r="T78" i="4"/>
  <c r="U78" i="4"/>
  <c r="W78" i="4"/>
  <c r="Q67" i="4"/>
  <c r="Q79" i="4" s="1"/>
  <c r="R67" i="4"/>
  <c r="R79" i="4" s="1"/>
  <c r="S67" i="4"/>
  <c r="T67" i="4"/>
  <c r="T79" i="4" s="1"/>
  <c r="U67" i="4"/>
  <c r="U79" i="4" s="1"/>
  <c r="V67" i="4"/>
  <c r="V79" i="4" s="1"/>
  <c r="W67" i="4"/>
  <c r="Q72" i="4"/>
  <c r="R72" i="4"/>
  <c r="S72" i="4"/>
  <c r="T72" i="4"/>
  <c r="U72" i="4"/>
  <c r="V72" i="4"/>
  <c r="W72" i="4"/>
  <c r="Q73" i="4"/>
  <c r="R73" i="4"/>
  <c r="S73" i="4"/>
  <c r="T73" i="4"/>
  <c r="U73" i="4"/>
  <c r="V73" i="4"/>
  <c r="W73" i="4"/>
  <c r="L252" i="4"/>
  <c r="O255" i="4"/>
  <c r="P255" i="4"/>
  <c r="Q255" i="4"/>
  <c r="R255" i="4"/>
  <c r="S255" i="4"/>
  <c r="U255" i="4"/>
  <c r="V255" i="4"/>
  <c r="O258" i="4"/>
  <c r="P258" i="4"/>
  <c r="Q258" i="4"/>
  <c r="R258" i="4"/>
  <c r="S258" i="4"/>
  <c r="U258" i="4"/>
  <c r="V258" i="4"/>
  <c r="W258" i="4"/>
  <c r="L337" i="4"/>
  <c r="O337" i="4"/>
  <c r="O268" i="4"/>
  <c r="P268" i="4"/>
  <c r="Q268" i="4"/>
  <c r="R268" i="4"/>
  <c r="S268" i="4"/>
  <c r="U268" i="4"/>
  <c r="V268" i="4"/>
  <c r="W268" i="4"/>
  <c r="L275" i="4"/>
  <c r="O275" i="4"/>
  <c r="P275" i="4"/>
  <c r="Q275" i="4"/>
  <c r="R275" i="4"/>
  <c r="S275" i="4"/>
  <c r="U275" i="4"/>
  <c r="V275" i="4"/>
  <c r="W275" i="4"/>
  <c r="L283" i="4"/>
  <c r="O283" i="4"/>
  <c r="P283" i="4"/>
  <c r="Q283" i="4"/>
  <c r="R283" i="4"/>
  <c r="S283" i="4"/>
  <c r="U283" i="4"/>
  <c r="V283" i="4"/>
  <c r="W283" i="4"/>
  <c r="L287" i="4"/>
  <c r="O287" i="4"/>
  <c r="P287" i="4"/>
  <c r="Q287" i="4"/>
  <c r="R287" i="4"/>
  <c r="S287" i="4"/>
  <c r="U287" i="4"/>
  <c r="V287" i="4"/>
  <c r="W287" i="4"/>
  <c r="L292" i="4"/>
  <c r="O292" i="4"/>
  <c r="P292" i="4"/>
  <c r="Q292" i="4"/>
  <c r="R292" i="4"/>
  <c r="S292" i="4"/>
  <c r="U292" i="4"/>
  <c r="V292" i="4"/>
  <c r="W292" i="4"/>
  <c r="L295" i="4"/>
  <c r="O295" i="4"/>
  <c r="P295" i="4"/>
  <c r="Q295" i="4"/>
  <c r="R295" i="4"/>
  <c r="S295" i="4"/>
  <c r="U295" i="4"/>
  <c r="V295" i="4"/>
  <c r="W295" i="4"/>
  <c r="L305" i="4"/>
  <c r="O305" i="4"/>
  <c r="P305" i="4"/>
  <c r="Q305" i="4"/>
  <c r="R305" i="4"/>
  <c r="S305" i="4"/>
  <c r="U305" i="4"/>
  <c r="V305" i="4"/>
  <c r="W305" i="4"/>
  <c r="L312" i="4"/>
  <c r="O312" i="4"/>
  <c r="P312" i="4"/>
  <c r="Q312" i="4"/>
  <c r="R312" i="4"/>
  <c r="S312" i="4"/>
  <c r="U312" i="4"/>
  <c r="V312" i="4"/>
  <c r="W312" i="4"/>
  <c r="L320" i="4"/>
  <c r="O320" i="4"/>
  <c r="P320" i="4"/>
  <c r="Q320" i="4"/>
  <c r="R320" i="4"/>
  <c r="S320" i="4"/>
  <c r="U320" i="4"/>
  <c r="V320" i="4"/>
  <c r="W320" i="4"/>
  <c r="L327" i="4"/>
  <c r="O327" i="4"/>
  <c r="P327" i="4"/>
  <c r="Q327" i="4"/>
  <c r="R327" i="4"/>
  <c r="S327" i="4"/>
  <c r="U327" i="4"/>
  <c r="V327" i="4"/>
  <c r="W327" i="4"/>
  <c r="L328" i="4"/>
  <c r="O328" i="4"/>
  <c r="P328" i="4"/>
  <c r="Q328" i="4"/>
  <c r="R328" i="4"/>
  <c r="S328" i="4"/>
  <c r="U328" i="4"/>
  <c r="V328" i="4"/>
  <c r="W328" i="4"/>
  <c r="L330" i="4"/>
  <c r="O330" i="4"/>
  <c r="P330" i="4"/>
  <c r="Q330" i="4"/>
  <c r="R330" i="4"/>
  <c r="S330" i="4"/>
  <c r="U330" i="4"/>
  <c r="V330" i="4"/>
  <c r="W330" i="4"/>
  <c r="L331" i="4"/>
  <c r="O331" i="4"/>
  <c r="P331" i="4"/>
  <c r="Q331" i="4"/>
  <c r="R331" i="4"/>
  <c r="S331" i="4"/>
  <c r="U331" i="4"/>
  <c r="V331" i="4"/>
  <c r="W331" i="4"/>
  <c r="L333" i="4"/>
  <c r="O333" i="4"/>
  <c r="P333" i="4"/>
  <c r="Q333" i="4"/>
  <c r="R333" i="4"/>
  <c r="S333" i="4"/>
  <c r="U333" i="4"/>
  <c r="V333" i="4"/>
  <c r="W333" i="4"/>
  <c r="L334" i="4"/>
  <c r="O334" i="4"/>
  <c r="P334" i="4"/>
  <c r="Q334" i="4"/>
  <c r="R334" i="4"/>
  <c r="S334" i="4"/>
  <c r="U334" i="4"/>
  <c r="V334" i="4"/>
  <c r="W334" i="4"/>
  <c r="L335" i="4"/>
  <c r="O335" i="4"/>
  <c r="P335" i="4"/>
  <c r="Q335" i="4"/>
  <c r="R335" i="4"/>
  <c r="S335" i="4"/>
  <c r="U335" i="4"/>
  <c r="V335" i="4"/>
  <c r="W335" i="4"/>
  <c r="L336" i="4"/>
  <c r="O336" i="4"/>
  <c r="P336" i="4"/>
  <c r="Q336" i="4"/>
  <c r="R336" i="4"/>
  <c r="S336" i="4"/>
  <c r="U336" i="4"/>
  <c r="V336" i="4"/>
  <c r="W336" i="4"/>
  <c r="P337" i="4"/>
  <c r="Q337" i="4"/>
  <c r="R337" i="4"/>
  <c r="S337" i="4"/>
  <c r="U337" i="4"/>
  <c r="V337" i="4"/>
  <c r="W337" i="4"/>
  <c r="L338" i="4"/>
  <c r="O338" i="4"/>
  <c r="P338" i="4"/>
  <c r="Q338" i="4"/>
  <c r="R338" i="4"/>
  <c r="S338" i="4"/>
  <c r="U338" i="4"/>
  <c r="V338" i="4"/>
  <c r="W338" i="4"/>
  <c r="L339" i="4"/>
  <c r="O339" i="4"/>
  <c r="P339" i="4"/>
  <c r="Q339" i="4"/>
  <c r="R339" i="4"/>
  <c r="S339" i="4"/>
  <c r="U339" i="4"/>
  <c r="V339" i="4"/>
  <c r="W339" i="4"/>
  <c r="L340" i="4"/>
  <c r="O340" i="4"/>
  <c r="P340" i="4"/>
  <c r="Q340" i="4"/>
  <c r="R340" i="4"/>
  <c r="S340" i="4"/>
  <c r="U340" i="4"/>
  <c r="V340" i="4"/>
  <c r="W340" i="4"/>
  <c r="L341" i="4"/>
  <c r="O341" i="4"/>
  <c r="P341" i="4"/>
  <c r="Q341" i="4"/>
  <c r="R341" i="4"/>
  <c r="S341" i="4"/>
  <c r="U341" i="4"/>
  <c r="V341" i="4"/>
  <c r="W341" i="4"/>
  <c r="L343" i="4"/>
  <c r="O343" i="4"/>
  <c r="P343" i="4"/>
  <c r="Q343" i="4"/>
  <c r="R343" i="4"/>
  <c r="S343" i="4"/>
  <c r="U343" i="4"/>
  <c r="V343" i="4"/>
  <c r="W343" i="4"/>
  <c r="L344" i="4"/>
  <c r="O344" i="4"/>
  <c r="P344" i="4"/>
  <c r="Q344" i="4"/>
  <c r="R344" i="4"/>
  <c r="S344" i="4"/>
  <c r="U344" i="4"/>
  <c r="V344" i="4"/>
  <c r="W344" i="4"/>
  <c r="L345" i="4"/>
  <c r="O345" i="4"/>
  <c r="P345" i="4"/>
  <c r="Q345" i="4"/>
  <c r="R345" i="4"/>
  <c r="S345" i="4"/>
  <c r="U345" i="4"/>
  <c r="V345" i="4"/>
  <c r="W345" i="4"/>
  <c r="L346" i="4"/>
  <c r="O346" i="4"/>
  <c r="P346" i="4"/>
  <c r="Q346" i="4"/>
  <c r="R346" i="4"/>
  <c r="S346" i="4"/>
  <c r="U346" i="4"/>
  <c r="V346" i="4"/>
  <c r="W346" i="4"/>
  <c r="L347" i="4"/>
  <c r="O347" i="4"/>
  <c r="P347" i="4"/>
  <c r="Q347" i="4"/>
  <c r="R347" i="4"/>
  <c r="S347" i="4"/>
  <c r="U347" i="4"/>
  <c r="V347" i="4"/>
  <c r="W347" i="4"/>
  <c r="L348" i="4"/>
  <c r="O348" i="4"/>
  <c r="P348" i="4"/>
  <c r="Q348" i="4"/>
  <c r="R348" i="4"/>
  <c r="S348" i="4"/>
  <c r="U348" i="4"/>
  <c r="V348" i="4"/>
  <c r="W348" i="4"/>
  <c r="L350" i="4"/>
  <c r="O350" i="4"/>
  <c r="P350" i="4"/>
  <c r="Q350" i="4"/>
  <c r="R350" i="4"/>
  <c r="S350" i="4"/>
  <c r="U350" i="4"/>
  <c r="V350" i="4"/>
  <c r="W350" i="4"/>
  <c r="L359" i="4"/>
  <c r="L357" i="4" s="1"/>
  <c r="O359" i="4"/>
  <c r="O357" i="4" s="1"/>
  <c r="P359" i="4"/>
  <c r="P357" i="4" s="1"/>
  <c r="Q359" i="4"/>
  <c r="Q357" i="4" s="1"/>
  <c r="R359" i="4"/>
  <c r="R357" i="4" s="1"/>
  <c r="S359" i="4"/>
  <c r="S357" i="4" s="1"/>
  <c r="U359" i="4"/>
  <c r="U357" i="4" s="1"/>
  <c r="V359" i="4"/>
  <c r="V357" i="4" s="1"/>
  <c r="W359" i="4"/>
  <c r="W357" i="4" s="1"/>
  <c r="N400" i="4"/>
  <c r="N398" i="4" s="1"/>
  <c r="N419" i="4" s="1"/>
  <c r="T400" i="4"/>
  <c r="T398" i="4" s="1"/>
  <c r="T419" i="4" s="1"/>
  <c r="U400" i="4"/>
  <c r="V400" i="4"/>
  <c r="W400" i="4"/>
  <c r="W398" i="4" s="1"/>
  <c r="W419" i="4" s="1"/>
  <c r="N406" i="4"/>
  <c r="N404" i="4" s="1"/>
  <c r="N420" i="4" s="1"/>
  <c r="T406" i="4"/>
  <c r="T404" i="4" s="1"/>
  <c r="T420" i="4" s="1"/>
  <c r="U406" i="4"/>
  <c r="U404" i="4" s="1"/>
  <c r="U420" i="4" s="1"/>
  <c r="V406" i="4"/>
  <c r="V404" i="4" s="1"/>
  <c r="V420" i="4" s="1"/>
  <c r="W406" i="4"/>
  <c r="W404" i="4" s="1"/>
  <c r="W420" i="4" s="1"/>
  <c r="N411" i="4"/>
  <c r="T411" i="4"/>
  <c r="U411" i="4"/>
  <c r="V411" i="4"/>
  <c r="W411" i="4"/>
  <c r="N413" i="4"/>
  <c r="N414" i="4"/>
  <c r="N415" i="4"/>
  <c r="T415" i="4"/>
  <c r="U415" i="4"/>
  <c r="V415" i="4"/>
  <c r="W415" i="4"/>
  <c r="N17" i="2"/>
  <c r="O17" i="2"/>
  <c r="P17" i="2"/>
  <c r="Q17" i="2"/>
  <c r="Q26" i="2" s="1"/>
  <c r="R17" i="2"/>
  <c r="S17" i="2"/>
  <c r="T17" i="2"/>
  <c r="T16" i="2" s="1"/>
  <c r="U17" i="2"/>
  <c r="M17" i="2"/>
  <c r="M16" i="2" s="1"/>
  <c r="N8" i="2"/>
  <c r="O8" i="2"/>
  <c r="O39" i="2" s="1"/>
  <c r="P8" i="2"/>
  <c r="Q8" i="2"/>
  <c r="R8" i="2"/>
  <c r="S8" i="2"/>
  <c r="T8" i="2"/>
  <c r="U8" i="2"/>
  <c r="M8" i="2"/>
  <c r="Q7" i="2"/>
  <c r="T12" i="2"/>
  <c r="T21" i="2"/>
  <c r="U12" i="2"/>
  <c r="U21" i="2"/>
  <c r="C31" i="2"/>
  <c r="C30" i="2"/>
  <c r="C26" i="2"/>
  <c r="C21" i="2"/>
  <c r="C17" i="2"/>
  <c r="C12" i="2"/>
  <c r="C8" i="2"/>
  <c r="B25" i="2"/>
  <c r="B16" i="2"/>
  <c r="B7" i="2"/>
  <c r="B395" i="4"/>
  <c r="B398" i="4"/>
  <c r="B404" i="4"/>
  <c r="B410" i="4"/>
  <c r="B24" i="4"/>
  <c r="B15" i="4"/>
  <c r="B6" i="4"/>
  <c r="B209" i="4"/>
  <c r="B163" i="4"/>
  <c r="B152" i="4"/>
  <c r="B155" i="4"/>
  <c r="B246" i="4"/>
  <c r="B198" i="4"/>
  <c r="B71" i="4"/>
  <c r="B60" i="4"/>
  <c r="B205" i="4"/>
  <c r="B201" i="4"/>
  <c r="B159" i="4"/>
  <c r="B67" i="4"/>
  <c r="B63" i="4"/>
  <c r="N112" i="5"/>
  <c r="N128" i="5" s="1"/>
  <c r="O112" i="5"/>
  <c r="O128" i="5" s="1"/>
  <c r="O106" i="5"/>
  <c r="O127" i="5" s="1"/>
  <c r="N119" i="5"/>
  <c r="N120" i="5"/>
  <c r="N121" i="5"/>
  <c r="N122" i="5"/>
  <c r="N123" i="5"/>
  <c r="O119" i="5"/>
  <c r="O120" i="5"/>
  <c r="O121" i="5"/>
  <c r="O122" i="5"/>
  <c r="O123" i="5"/>
  <c r="M118" i="5"/>
  <c r="M126" i="5" s="1"/>
  <c r="N106" i="5"/>
  <c r="N127" i="5" s="1"/>
  <c r="O69" i="5"/>
  <c r="O75" i="5" s="1"/>
  <c r="O65" i="5"/>
  <c r="J69" i="5"/>
  <c r="J75" i="5" s="1"/>
  <c r="K69" i="5"/>
  <c r="K75" i="5" s="1"/>
  <c r="L69" i="5"/>
  <c r="L75" i="5" s="1"/>
  <c r="M69" i="5"/>
  <c r="M75" i="5" s="1"/>
  <c r="N69" i="5"/>
  <c r="N75" i="5" s="1"/>
  <c r="C23" i="5"/>
  <c r="C22" i="5"/>
  <c r="C21" i="5"/>
  <c r="C19" i="5"/>
  <c r="C18" i="5"/>
  <c r="C17" i="5"/>
  <c r="C14" i="5"/>
  <c r="C13" i="5"/>
  <c r="C12" i="5"/>
  <c r="C10" i="5"/>
  <c r="C9" i="5"/>
  <c r="C8" i="5"/>
  <c r="I7" i="5"/>
  <c r="I16" i="5"/>
  <c r="I11" i="5"/>
  <c r="I20" i="5"/>
  <c r="J7" i="5"/>
  <c r="J16" i="5"/>
  <c r="J11" i="5"/>
  <c r="J20" i="5"/>
  <c r="K7" i="5"/>
  <c r="K16" i="5"/>
  <c r="K11" i="5"/>
  <c r="K20" i="5"/>
  <c r="L7" i="5"/>
  <c r="L16" i="5"/>
  <c r="L11" i="5"/>
  <c r="L20" i="5"/>
  <c r="M7" i="5"/>
  <c r="M16" i="5"/>
  <c r="M11" i="5"/>
  <c r="M20" i="5"/>
  <c r="N7" i="5"/>
  <c r="N16" i="5"/>
  <c r="N11" i="5"/>
  <c r="N20" i="5"/>
  <c r="O7" i="5"/>
  <c r="O16" i="5"/>
  <c r="O11" i="5"/>
  <c r="O20" i="5"/>
  <c r="C29" i="5"/>
  <c r="C25" i="5"/>
  <c r="B24" i="5"/>
  <c r="C20" i="5"/>
  <c r="C16" i="5"/>
  <c r="B15" i="5"/>
  <c r="C11" i="5"/>
  <c r="C7" i="5"/>
  <c r="B6" i="5"/>
  <c r="I118" i="5"/>
  <c r="I126" i="5" s="1"/>
  <c r="J118" i="5"/>
  <c r="J126" i="5" s="1"/>
  <c r="K118" i="5"/>
  <c r="K126" i="5" s="1"/>
  <c r="L118" i="5"/>
  <c r="L126" i="5" s="1"/>
  <c r="I106" i="5"/>
  <c r="I127" i="5" s="1"/>
  <c r="J106" i="5"/>
  <c r="J127" i="5" s="1"/>
  <c r="K106" i="5"/>
  <c r="K127" i="5" s="1"/>
  <c r="L106" i="5"/>
  <c r="L127" i="5" s="1"/>
  <c r="M106" i="5"/>
  <c r="M127" i="5" s="1"/>
  <c r="I112" i="5"/>
  <c r="I128" i="5" s="1"/>
  <c r="J112" i="5"/>
  <c r="J128" i="5" s="1"/>
  <c r="K112" i="5"/>
  <c r="K128" i="5" s="1"/>
  <c r="L112" i="5"/>
  <c r="L128" i="5" s="1"/>
  <c r="M112" i="5"/>
  <c r="M128" i="5" s="1"/>
  <c r="C122" i="5"/>
  <c r="C121" i="5"/>
  <c r="C120" i="5"/>
  <c r="C119" i="5"/>
  <c r="C116" i="5"/>
  <c r="C115" i="5"/>
  <c r="C114" i="5"/>
  <c r="C113" i="5"/>
  <c r="C110" i="5"/>
  <c r="C109" i="5"/>
  <c r="C108" i="5"/>
  <c r="C107" i="5"/>
  <c r="C123" i="5"/>
  <c r="C72" i="5"/>
  <c r="I65" i="5"/>
  <c r="J65" i="5"/>
  <c r="K65" i="5"/>
  <c r="L65" i="5"/>
  <c r="M65" i="5"/>
  <c r="N65" i="5"/>
  <c r="I69" i="5"/>
  <c r="I75" i="5" s="1"/>
  <c r="C71" i="5"/>
  <c r="C70" i="5"/>
  <c r="C67" i="5"/>
  <c r="C66" i="5"/>
  <c r="B103" i="5"/>
  <c r="B118" i="5"/>
  <c r="B62" i="5"/>
  <c r="B3" i="5"/>
  <c r="B112" i="5"/>
  <c r="B106" i="5"/>
  <c r="B69" i="5"/>
  <c r="B65" i="5"/>
  <c r="E6" i="8"/>
  <c r="E17" i="8"/>
  <c r="E16" i="8" s="1"/>
  <c r="E29" i="8"/>
  <c r="E30" i="8"/>
  <c r="E31" i="8"/>
  <c r="E10" i="8"/>
  <c r="E32" i="8"/>
  <c r="E21" i="8"/>
  <c r="F6" i="8"/>
  <c r="F5" i="8"/>
  <c r="F41" i="8"/>
  <c r="F17" i="8"/>
  <c r="F28" i="8" s="1"/>
  <c r="F29" i="8"/>
  <c r="F30" i="8"/>
  <c r="F31" i="8"/>
  <c r="F10" i="8"/>
  <c r="F21" i="8"/>
  <c r="F16" i="8" s="1"/>
  <c r="F42" i="8" s="1"/>
  <c r="G6" i="8"/>
  <c r="G28" i="8" s="1"/>
  <c r="G17" i="8"/>
  <c r="G16" i="8" s="1"/>
  <c r="G42" i="8" s="1"/>
  <c r="G29" i="8"/>
  <c r="G30" i="8"/>
  <c r="G31" i="8"/>
  <c r="G10" i="8"/>
  <c r="G21" i="8"/>
  <c r="H6" i="8"/>
  <c r="H28" i="8"/>
  <c r="H17" i="8"/>
  <c r="H16" i="8"/>
  <c r="H42" i="8" s="1"/>
  <c r="H29" i="8"/>
  <c r="H30" i="8"/>
  <c r="H31" i="8"/>
  <c r="H10" i="8"/>
  <c r="H21" i="8"/>
  <c r="I6" i="8"/>
  <c r="I28" i="8" s="1"/>
  <c r="I17" i="8"/>
  <c r="I29" i="8"/>
  <c r="I30" i="8"/>
  <c r="I31" i="8"/>
  <c r="I10" i="8"/>
  <c r="I21" i="8"/>
  <c r="I16" i="8" s="1"/>
  <c r="I42" i="8" s="1"/>
  <c r="I32" i="8"/>
  <c r="J6" i="8"/>
  <c r="J28" i="8" s="1"/>
  <c r="J17" i="8"/>
  <c r="J16" i="8" s="1"/>
  <c r="J29" i="8"/>
  <c r="J27" i="8" s="1"/>
  <c r="J40" i="8" s="1"/>
  <c r="J30" i="8"/>
  <c r="J31" i="8"/>
  <c r="J10" i="8"/>
  <c r="J32" i="8"/>
  <c r="J21" i="8"/>
  <c r="J42" i="8"/>
  <c r="K6" i="8"/>
  <c r="K17" i="8"/>
  <c r="K16" i="8" s="1"/>
  <c r="K42" i="8"/>
  <c r="K29" i="8"/>
  <c r="K30" i="8"/>
  <c r="K31" i="8"/>
  <c r="K10" i="8"/>
  <c r="K32" i="8" s="1"/>
  <c r="K21" i="8"/>
  <c r="L6" i="8"/>
  <c r="L17" i="8"/>
  <c r="L16" i="8" s="1"/>
  <c r="L42" i="8" s="1"/>
  <c r="L28" i="8"/>
  <c r="L27" i="8" s="1"/>
  <c r="L40" i="8" s="1"/>
  <c r="L29" i="8"/>
  <c r="L30" i="8"/>
  <c r="L31" i="8"/>
  <c r="L10" i="8"/>
  <c r="L32" i="8"/>
  <c r="L21" i="8"/>
  <c r="M6" i="8"/>
  <c r="M17" i="8"/>
  <c r="M29" i="8"/>
  <c r="M30" i="8"/>
  <c r="M31" i="8"/>
  <c r="M10" i="8"/>
  <c r="M32" i="8"/>
  <c r="M21" i="8"/>
  <c r="F33" i="8"/>
  <c r="G33" i="8"/>
  <c r="H33" i="8"/>
  <c r="I33" i="8"/>
  <c r="J33" i="8"/>
  <c r="K33" i="8"/>
  <c r="L33" i="8"/>
  <c r="M33" i="8"/>
  <c r="F34" i="8"/>
  <c r="G34" i="8"/>
  <c r="H34" i="8"/>
  <c r="I34" i="8"/>
  <c r="J34" i="8"/>
  <c r="K34" i="8"/>
  <c r="L34" i="8"/>
  <c r="M34" i="8"/>
  <c r="F35" i="8"/>
  <c r="G35" i="8"/>
  <c r="H35" i="8"/>
  <c r="I35" i="8"/>
  <c r="J35" i="8"/>
  <c r="K35" i="8"/>
  <c r="L35" i="8"/>
  <c r="M35" i="8"/>
  <c r="F36" i="8"/>
  <c r="G36" i="8"/>
  <c r="H36" i="8"/>
  <c r="I36" i="8"/>
  <c r="J36" i="8"/>
  <c r="K36" i="8"/>
  <c r="L36" i="8"/>
  <c r="M36" i="8"/>
  <c r="E33" i="8"/>
  <c r="E34" i="8"/>
  <c r="E35" i="8"/>
  <c r="E36" i="8"/>
  <c r="B30" i="8"/>
  <c r="B31" i="8"/>
  <c r="B29" i="8"/>
  <c r="B19" i="8"/>
  <c r="B18" i="8"/>
  <c r="B36" i="8"/>
  <c r="B35" i="8"/>
  <c r="B34" i="8"/>
  <c r="B33" i="8"/>
  <c r="B32" i="8"/>
  <c r="B28" i="8"/>
  <c r="B25" i="8"/>
  <c r="B24" i="8"/>
  <c r="B23" i="8"/>
  <c r="B22" i="8"/>
  <c r="B21" i="8"/>
  <c r="B17" i="8"/>
  <c r="B14" i="8"/>
  <c r="B13" i="8"/>
  <c r="B12" i="8"/>
  <c r="B11" i="8"/>
  <c r="B10" i="8"/>
  <c r="B6" i="8"/>
  <c r="B2" i="8"/>
  <c r="B27" i="8"/>
  <c r="B16" i="8"/>
  <c r="B5" i="8"/>
  <c r="L5" i="8"/>
  <c r="L41" i="8" s="1"/>
  <c r="E42" i="8"/>
  <c r="J5" i="8"/>
  <c r="J41" i="8" s="1"/>
  <c r="M5" i="8"/>
  <c r="M41" i="8"/>
  <c r="K28" i="8"/>
  <c r="K5" i="8"/>
  <c r="K41" i="8" s="1"/>
  <c r="O7" i="2"/>
  <c r="G32" i="8"/>
  <c r="E28" i="8"/>
  <c r="E27" i="8" s="1"/>
  <c r="E40" i="8" s="1"/>
  <c r="M16" i="8"/>
  <c r="M42" i="8" s="1"/>
  <c r="M28" i="8"/>
  <c r="M26" i="2" l="1"/>
  <c r="P26" i="2"/>
  <c r="Q16" i="2"/>
  <c r="Q39" i="2"/>
  <c r="U30" i="2"/>
  <c r="S16" i="2"/>
  <c r="P7" i="2"/>
  <c r="N7" i="2"/>
  <c r="S26" i="2"/>
  <c r="S25" i="2" s="1"/>
  <c r="Q25" i="2"/>
  <c r="Q37" i="2" s="1"/>
  <c r="U16" i="2"/>
  <c r="P39" i="2"/>
  <c r="O26" i="2"/>
  <c r="O25" i="2" s="1"/>
  <c r="O37" i="2" s="1"/>
  <c r="P16" i="2"/>
  <c r="T7" i="2"/>
  <c r="T38" i="2" s="1"/>
  <c r="R16" i="2"/>
  <c r="O16" i="2"/>
  <c r="W412" i="4"/>
  <c r="W410" i="4" s="1"/>
  <c r="W418" i="4" s="1"/>
  <c r="R7" i="2"/>
  <c r="T39" i="2"/>
  <c r="R26" i="2"/>
  <c r="M39" i="2"/>
  <c r="T26" i="2"/>
  <c r="S39" i="2"/>
  <c r="S7" i="2"/>
  <c r="R39" i="2"/>
  <c r="U39" i="2"/>
  <c r="R29" i="4"/>
  <c r="O6" i="5"/>
  <c r="J25" i="5"/>
  <c r="J24" i="5" s="1"/>
  <c r="O25" i="5"/>
  <c r="O24" i="5" s="1"/>
  <c r="G15" i="5"/>
  <c r="G36" i="5" s="1"/>
  <c r="F6" i="5"/>
  <c r="E118" i="5"/>
  <c r="E126" i="5" s="1"/>
  <c r="M15" i="5"/>
  <c r="M36" i="5" s="1"/>
  <c r="J6" i="5"/>
  <c r="O29" i="5"/>
  <c r="N29" i="5"/>
  <c r="L29" i="5"/>
  <c r="K29" i="5"/>
  <c r="J29" i="5"/>
  <c r="L15" i="5"/>
  <c r="L36" i="5" s="1"/>
  <c r="K15" i="5"/>
  <c r="K36" i="5" s="1"/>
  <c r="J15" i="5"/>
  <c r="J36" i="5" s="1"/>
  <c r="M6" i="5"/>
  <c r="H6" i="5"/>
  <c r="I15" i="5"/>
  <c r="I36" i="5" s="1"/>
  <c r="J29" i="4"/>
  <c r="W71" i="4"/>
  <c r="W77" i="4" s="1"/>
  <c r="T29" i="4"/>
  <c r="V29" i="4"/>
  <c r="W25" i="4"/>
  <c r="W39" i="4" s="1"/>
  <c r="W6" i="4"/>
  <c r="W38" i="4" s="1"/>
  <c r="N25" i="4"/>
  <c r="N39" i="4" s="1"/>
  <c r="U25" i="4"/>
  <c r="U39" i="4" s="1"/>
  <c r="G15" i="4"/>
  <c r="G25" i="4"/>
  <c r="G24" i="4" s="1"/>
  <c r="R326" i="4"/>
  <c r="M29" i="5"/>
  <c r="F25" i="5"/>
  <c r="F24" i="5" s="1"/>
  <c r="K25" i="5"/>
  <c r="N25" i="5"/>
  <c r="N24" i="5" s="1"/>
  <c r="M25" i="5"/>
  <c r="G25" i="5"/>
  <c r="E6" i="5"/>
  <c r="L6" i="5"/>
  <c r="I29" i="5"/>
  <c r="G6" i="5"/>
  <c r="H29" i="5"/>
  <c r="F15" i="5"/>
  <c r="F36" i="5" s="1"/>
  <c r="L25" i="5"/>
  <c r="N15" i="5"/>
  <c r="N36" i="5" s="1"/>
  <c r="I25" i="5"/>
  <c r="I24" i="5" s="1"/>
  <c r="O118" i="5"/>
  <c r="O126" i="5" s="1"/>
  <c r="N118" i="5"/>
  <c r="N126" i="5" s="1"/>
  <c r="H25" i="5"/>
  <c r="N6" i="5"/>
  <c r="E15" i="5"/>
  <c r="E36" i="5" s="1"/>
  <c r="E25" i="5"/>
  <c r="E24" i="5" s="1"/>
  <c r="K6" i="5"/>
  <c r="U15" i="4"/>
  <c r="V15" i="4"/>
  <c r="R25" i="4"/>
  <c r="R39" i="4" s="1"/>
  <c r="W29" i="4"/>
  <c r="K6" i="4"/>
  <c r="K38" i="4" s="1"/>
  <c r="L25" i="4"/>
  <c r="L39" i="4" s="1"/>
  <c r="J15" i="4"/>
  <c r="H6" i="4"/>
  <c r="F25" i="4"/>
  <c r="P329" i="4"/>
  <c r="Q6" i="4"/>
  <c r="Q38" i="4" s="1"/>
  <c r="H15" i="4"/>
  <c r="Q329" i="4"/>
  <c r="V6" i="4"/>
  <c r="V38" i="4" s="1"/>
  <c r="R6" i="4"/>
  <c r="R38" i="4" s="1"/>
  <c r="N6" i="4"/>
  <c r="N38" i="4" s="1"/>
  <c r="E25" i="4"/>
  <c r="T71" i="4"/>
  <c r="T77" i="4" s="1"/>
  <c r="U6" i="4"/>
  <c r="U38" i="4" s="1"/>
  <c r="W349" i="4"/>
  <c r="S349" i="4"/>
  <c r="O326" i="4"/>
  <c r="N29" i="4"/>
  <c r="S15" i="4"/>
  <c r="O15" i="4"/>
  <c r="T6" i="4"/>
  <c r="T38" i="4" s="1"/>
  <c r="J6" i="4"/>
  <c r="J38" i="4" s="1"/>
  <c r="E6" i="4"/>
  <c r="T412" i="4"/>
  <c r="T410" i="4" s="1"/>
  <c r="T418" i="4" s="1"/>
  <c r="R349" i="4"/>
  <c r="W329" i="4"/>
  <c r="Q25" i="4"/>
  <c r="Q39" i="4" s="1"/>
  <c r="P15" i="4"/>
  <c r="L15" i="4"/>
  <c r="M6" i="4"/>
  <c r="M38" i="4" s="1"/>
  <c r="S6" i="4"/>
  <c r="S38" i="4" s="1"/>
  <c r="L286" i="4"/>
  <c r="L365" i="4" s="1"/>
  <c r="S249" i="4"/>
  <c r="S364" i="4" s="1"/>
  <c r="M29" i="4"/>
  <c r="V342" i="4"/>
  <c r="U332" i="4"/>
  <c r="T365" i="4"/>
  <c r="P286" i="4"/>
  <c r="P365" i="4" s="1"/>
  <c r="O29" i="4"/>
  <c r="K29" i="4"/>
  <c r="Q71" i="4"/>
  <c r="Q77" i="4" s="1"/>
  <c r="P349" i="4"/>
  <c r="U349" i="4"/>
  <c r="W332" i="4"/>
  <c r="U326" i="4"/>
  <c r="Q326" i="4"/>
  <c r="V326" i="4"/>
  <c r="S25" i="4"/>
  <c r="S39" i="4" s="1"/>
  <c r="F6" i="4"/>
  <c r="V349" i="4"/>
  <c r="O349" i="4"/>
  <c r="S342" i="4"/>
  <c r="P342" i="4"/>
  <c r="U342" i="4"/>
  <c r="R329" i="4"/>
  <c r="P326" i="4"/>
  <c r="W79" i="4"/>
  <c r="T15" i="4"/>
  <c r="R15" i="4"/>
  <c r="V25" i="4"/>
  <c r="V39" i="4" s="1"/>
  <c r="O329" i="4"/>
  <c r="O249" i="4"/>
  <c r="O364" i="4" s="1"/>
  <c r="V78" i="4"/>
  <c r="V71" i="4"/>
  <c r="V77" i="4" s="1"/>
  <c r="Q15" i="4"/>
  <c r="Q29" i="4"/>
  <c r="P332" i="4"/>
  <c r="U286" i="4"/>
  <c r="U365" i="4" s="1"/>
  <c r="V286" i="4"/>
  <c r="R286" i="4"/>
  <c r="R365" i="4" s="1"/>
  <c r="U249" i="4"/>
  <c r="U364" i="4" s="1"/>
  <c r="M15" i="4"/>
  <c r="M25" i="4"/>
  <c r="M39" i="4" s="1"/>
  <c r="O6" i="4"/>
  <c r="O38" i="4" s="1"/>
  <c r="O25" i="4"/>
  <c r="W342" i="4"/>
  <c r="Q286" i="4"/>
  <c r="Q365" i="4" s="1"/>
  <c r="P6" i="4"/>
  <c r="P38" i="4" s="1"/>
  <c r="P29" i="4"/>
  <c r="L6" i="4"/>
  <c r="L38" i="4" s="1"/>
  <c r="R332" i="4"/>
  <c r="L332" i="4"/>
  <c r="S286" i="4"/>
  <c r="R249" i="4"/>
  <c r="R364" i="4" s="1"/>
  <c r="U71" i="4"/>
  <c r="U77" i="4" s="1"/>
  <c r="W15" i="4"/>
  <c r="Q342" i="4"/>
  <c r="R342" i="4"/>
  <c r="L342" i="4"/>
  <c r="S332" i="4"/>
  <c r="W326" i="4"/>
  <c r="S326" i="4"/>
  <c r="N15" i="4"/>
  <c r="Q349" i="4"/>
  <c r="O332" i="4"/>
  <c r="Q332" i="4"/>
  <c r="V332" i="4"/>
  <c r="U329" i="4"/>
  <c r="W286" i="4"/>
  <c r="W365" i="4" s="1"/>
  <c r="H25" i="4"/>
  <c r="U412" i="4"/>
  <c r="U410" i="4" s="1"/>
  <c r="U418" i="4" s="1"/>
  <c r="V329" i="4"/>
  <c r="O286" i="4"/>
  <c r="O365" i="4" s="1"/>
  <c r="U29" i="4"/>
  <c r="S29" i="4"/>
  <c r="T25" i="4"/>
  <c r="P25" i="4"/>
  <c r="P39" i="4" s="1"/>
  <c r="S329" i="4"/>
  <c r="L326" i="4"/>
  <c r="V249" i="4"/>
  <c r="V364" i="4" s="1"/>
  <c r="L29" i="4"/>
  <c r="L329" i="4"/>
  <c r="L249" i="4"/>
  <c r="L364" i="4" s="1"/>
  <c r="N412" i="4"/>
  <c r="N410" i="4" s="1"/>
  <c r="N418" i="4" s="1"/>
  <c r="U398" i="4"/>
  <c r="U419" i="4" s="1"/>
  <c r="V412" i="4"/>
  <c r="V410" i="4" s="1"/>
  <c r="V418" i="4" s="1"/>
  <c r="V398" i="4"/>
  <c r="V419" i="4" s="1"/>
  <c r="I27" i="8"/>
  <c r="I40" i="8" s="1"/>
  <c r="J25" i="4"/>
  <c r="K27" i="8"/>
  <c r="K40" i="8" s="1"/>
  <c r="T30" i="2"/>
  <c r="E15" i="4"/>
  <c r="H32" i="8"/>
  <c r="H27" i="8" s="1"/>
  <c r="H40" i="8" s="1"/>
  <c r="H5" i="8"/>
  <c r="H41" i="8" s="1"/>
  <c r="G5" i="8"/>
  <c r="G41" i="8" s="1"/>
  <c r="F32" i="8"/>
  <c r="F27" i="8" s="1"/>
  <c r="F40" i="8" s="1"/>
  <c r="E5" i="8"/>
  <c r="E41" i="8" s="1"/>
  <c r="P25" i="2"/>
  <c r="L349" i="4"/>
  <c r="G27" i="8"/>
  <c r="G40" i="8" s="1"/>
  <c r="U26" i="2"/>
  <c r="U25" i="2" s="1"/>
  <c r="U7" i="2"/>
  <c r="U38" i="2" s="1"/>
  <c r="S79" i="4"/>
  <c r="S71" i="4"/>
  <c r="S77" i="4" s="1"/>
  <c r="M7" i="2"/>
  <c r="M25" i="2"/>
  <c r="O15" i="5"/>
  <c r="O36" i="5" s="1"/>
  <c r="I6" i="5"/>
  <c r="N16" i="2"/>
  <c r="M27" i="8"/>
  <c r="M40" i="8" s="1"/>
  <c r="I5" i="8"/>
  <c r="I41" i="8" s="1"/>
  <c r="N26" i="2"/>
  <c r="N39" i="2"/>
  <c r="Q249" i="4"/>
  <c r="W249" i="4"/>
  <c r="T249" i="4"/>
  <c r="T364" i="4" s="1"/>
  <c r="R78" i="4"/>
  <c r="R71" i="4"/>
  <c r="R77" i="4" s="1"/>
  <c r="I6" i="4"/>
  <c r="I25" i="4"/>
  <c r="O342" i="4"/>
  <c r="P249" i="4"/>
  <c r="P364" i="4" s="1"/>
  <c r="K15" i="4"/>
  <c r="G29" i="5"/>
  <c r="K25" i="4"/>
  <c r="G6" i="4"/>
  <c r="N25" i="2" l="1"/>
  <c r="N37" i="2" s="1"/>
  <c r="M37" i="2"/>
  <c r="T25" i="2"/>
  <c r="T37" i="2" s="1"/>
  <c r="P37" i="2"/>
  <c r="R25" i="2"/>
  <c r="R37" i="2" s="1"/>
  <c r="S37" i="2"/>
  <c r="K24" i="5"/>
  <c r="L24" i="5"/>
  <c r="H24" i="5"/>
  <c r="G24" i="5"/>
  <c r="V24" i="4"/>
  <c r="V37" i="4" s="1"/>
  <c r="L24" i="4"/>
  <c r="L37" i="4" s="1"/>
  <c r="N24" i="4"/>
  <c r="N37" i="4" s="1"/>
  <c r="W24" i="4"/>
  <c r="W37" i="4" s="1"/>
  <c r="U24" i="4"/>
  <c r="U37" i="4" s="1"/>
  <c r="F24" i="4"/>
  <c r="R24" i="4"/>
  <c r="R37" i="4" s="1"/>
  <c r="E24" i="4"/>
  <c r="M24" i="5"/>
  <c r="H24" i="4"/>
  <c r="S24" i="4"/>
  <c r="S37" i="4" s="1"/>
  <c r="Q24" i="4"/>
  <c r="Q37" i="4" s="1"/>
  <c r="U323" i="4"/>
  <c r="U363" i="4" s="1"/>
  <c r="R323" i="4"/>
  <c r="R363" i="4" s="1"/>
  <c r="M24" i="4"/>
  <c r="M37" i="4" s="1"/>
  <c r="O323" i="4"/>
  <c r="O363" i="4" s="1"/>
  <c r="T39" i="4"/>
  <c r="T24" i="4"/>
  <c r="T37" i="4" s="1"/>
  <c r="O39" i="4"/>
  <c r="O24" i="4"/>
  <c r="O37" i="4" s="1"/>
  <c r="P24" i="4"/>
  <c r="P37" i="4" s="1"/>
  <c r="V365" i="4"/>
  <c r="V323" i="4"/>
  <c r="V363" i="4" s="1"/>
  <c r="S365" i="4"/>
  <c r="S323" i="4"/>
  <c r="S363" i="4" s="1"/>
  <c r="L323" i="4"/>
  <c r="L363" i="4" s="1"/>
  <c r="W364" i="4"/>
  <c r="W323" i="4"/>
  <c r="W363" i="4" s="1"/>
  <c r="Q364" i="4"/>
  <c r="Q323" i="4"/>
  <c r="Q363" i="4" s="1"/>
  <c r="T363" i="4"/>
  <c r="K24" i="4"/>
  <c r="J39" i="4"/>
  <c r="J24" i="4"/>
  <c r="J37" i="4" s="1"/>
  <c r="P323" i="4"/>
  <c r="P363" i="4" s="1"/>
  <c r="I24" i="4"/>
  <c r="U37" i="2"/>
</calcChain>
</file>

<file path=xl/comments1.xml><?xml version="1.0" encoding="utf-8"?>
<comments xmlns="http://schemas.openxmlformats.org/spreadsheetml/2006/main">
  <authors>
    <author>Dante</author>
  </authors>
  <commentList>
    <comment ref="E50" authorId="0">
      <text>
        <r>
          <rPr>
            <sz val="9"/>
            <color indexed="81"/>
            <rFont val="Tahoma"/>
            <family val="2"/>
          </rPr>
          <t xml:space="preserve">This university was first established as a University Institute and obtained full recognition by the Secretary of University Policies before changing its denomination to university.
</t>
        </r>
      </text>
    </comment>
  </commentList>
</comments>
</file>

<file path=xl/sharedStrings.xml><?xml version="1.0" encoding="utf-8"?>
<sst xmlns="http://schemas.openxmlformats.org/spreadsheetml/2006/main" count="559" uniqueCount="343">
  <si>
    <t>1. Agriculture</t>
  </si>
  <si>
    <t>2. Art &amp; Architecture</t>
  </si>
  <si>
    <t>3. Natural Sciences</t>
  </si>
  <si>
    <t>4. Social Sciences</t>
  </si>
  <si>
    <t>5. Law</t>
  </si>
  <si>
    <t>6. Humanities</t>
  </si>
  <si>
    <t>7. Education</t>
  </si>
  <si>
    <t>8. Technology</t>
  </si>
  <si>
    <t>9. Health</t>
  </si>
  <si>
    <t>10. Administration</t>
  </si>
  <si>
    <t>ca_1</t>
  </si>
  <si>
    <t>ca_2</t>
  </si>
  <si>
    <t>ca_3</t>
  </si>
  <si>
    <t>Variable</t>
  </si>
  <si>
    <t>t_1</t>
  </si>
  <si>
    <t>t_2</t>
  </si>
  <si>
    <t>Nº</t>
  </si>
  <si>
    <t>s_1</t>
  </si>
  <si>
    <t>s_2</t>
  </si>
  <si>
    <t>g_1</t>
  </si>
  <si>
    <t>g_2</t>
  </si>
  <si>
    <t>es_1</t>
  </si>
  <si>
    <t>es_2</t>
  </si>
  <si>
    <t>r_1</t>
  </si>
  <si>
    <t>r_2</t>
  </si>
  <si>
    <t>a_1</t>
  </si>
  <si>
    <t>a_2</t>
  </si>
  <si>
    <t>a_3</t>
  </si>
  <si>
    <t>a_4</t>
  </si>
  <si>
    <t>a_5</t>
  </si>
  <si>
    <t>a_6</t>
  </si>
  <si>
    <t>a_7</t>
  </si>
  <si>
    <t>a_8</t>
  </si>
  <si>
    <t>a_9</t>
  </si>
  <si>
    <t>a_10</t>
  </si>
  <si>
    <t>p_1</t>
  </si>
  <si>
    <t>p_2</t>
  </si>
  <si>
    <t>ed_1</t>
  </si>
  <si>
    <t>ed_2</t>
  </si>
  <si>
    <t>g_3</t>
  </si>
  <si>
    <t>g_4</t>
  </si>
  <si>
    <t>f_1</t>
  </si>
  <si>
    <t>f_2</t>
  </si>
  <si>
    <t>f_3</t>
  </si>
  <si>
    <t>f_4</t>
  </si>
  <si>
    <t>f_5</t>
  </si>
  <si>
    <t>f_6</t>
  </si>
  <si>
    <t>I.Institutions</t>
  </si>
  <si>
    <t>I.1. Number of institutions</t>
  </si>
  <si>
    <t>II.Enrollments</t>
  </si>
  <si>
    <t>II.1. Enrollments by type of institution</t>
  </si>
  <si>
    <t>II.2. Enrollments by gender</t>
  </si>
  <si>
    <t>II.3. Enrollments by geographical distribution</t>
  </si>
  <si>
    <t>II.4. Enrollments by time status of students</t>
  </si>
  <si>
    <t>II.5. Enrollments by type of program (onsite/distance)</t>
  </si>
  <si>
    <t>II.7. Enrollments by level of program (undergraduate/graduate)</t>
  </si>
  <si>
    <t>III. Faculty</t>
  </si>
  <si>
    <t>III.1. Faculty by type of institution</t>
  </si>
  <si>
    <t>III.2. Faculty by time status</t>
  </si>
  <si>
    <t>III.3. Faculty by highest degree earned</t>
  </si>
  <si>
    <t>English</t>
  </si>
  <si>
    <t>Category</t>
  </si>
  <si>
    <t>A. Private Institutions</t>
  </si>
  <si>
    <t>B. Public Institutions</t>
  </si>
  <si>
    <t>Type of institution</t>
  </si>
  <si>
    <t>1. Universities</t>
  </si>
  <si>
    <t>2. Non-university postsecondary</t>
  </si>
  <si>
    <t>Level</t>
  </si>
  <si>
    <t>1. Undergraduate</t>
  </si>
  <si>
    <t>2. Graduate</t>
  </si>
  <si>
    <t>Geographical</t>
  </si>
  <si>
    <t>1. Capital city</t>
  </si>
  <si>
    <t>2. Non capital city</t>
  </si>
  <si>
    <t>Gender</t>
  </si>
  <si>
    <t>1. Male</t>
  </si>
  <si>
    <t>2. Female</t>
  </si>
  <si>
    <t>Time status</t>
  </si>
  <si>
    <t>1. Full time</t>
  </si>
  <si>
    <t>2. Part time</t>
  </si>
  <si>
    <t>Type of program</t>
  </si>
  <si>
    <t>1. Onsite</t>
  </si>
  <si>
    <t>2. Distance learning</t>
  </si>
  <si>
    <t>Academic degree</t>
  </si>
  <si>
    <t>1. Ph.D.</t>
  </si>
  <si>
    <t>2. Master</t>
  </si>
  <si>
    <t>Revenue</t>
  </si>
  <si>
    <t>2.1. Tuition and fees</t>
  </si>
  <si>
    <t>2.2. Contracts</t>
  </si>
  <si>
    <t>2.3. Gifts</t>
  </si>
  <si>
    <t>2.4. Other</t>
  </si>
  <si>
    <t>Fields of study</t>
  </si>
  <si>
    <t>II.6. Enrollments by field of study</t>
  </si>
  <si>
    <t>Faculty status</t>
  </si>
  <si>
    <t>Notes</t>
  </si>
  <si>
    <t>Number of private institutions/Total number of institutions</t>
  </si>
  <si>
    <t>Number of private universities/Total number private institutions</t>
  </si>
  <si>
    <t>Notes about data presented above:</t>
  </si>
  <si>
    <t>Nºnote</t>
  </si>
  <si>
    <t>Explanation</t>
  </si>
  <si>
    <t>Name of source</t>
  </si>
  <si>
    <t>Description of source and URL address</t>
  </si>
  <si>
    <t>Sponsor of site</t>
  </si>
  <si>
    <t>Period of updating</t>
  </si>
  <si>
    <t>Private enrollments/Total enrollments</t>
  </si>
  <si>
    <t>Enrollments in private universities/Total private enrollments</t>
  </si>
  <si>
    <t>Enrollments in private universities/Total university enrollments</t>
  </si>
  <si>
    <t>Female enrollments/Total enrollments</t>
  </si>
  <si>
    <t>Female enrollments in private institutions/Total enrollments in private institutions</t>
  </si>
  <si>
    <t>Female enrollments in public institutions/Total enrollments in public institutions</t>
  </si>
  <si>
    <t>ge_1</t>
  </si>
  <si>
    <t>ge_2</t>
  </si>
  <si>
    <t>Total enrollments in capital city/Total enrollments</t>
  </si>
  <si>
    <t>Private enrollments in capital city/Total private enrollments</t>
  </si>
  <si>
    <t>Public enrollments in capital city/Total public enrollments</t>
  </si>
  <si>
    <t>Full time enrollments/Total enrollments</t>
  </si>
  <si>
    <t>Private full time enrollments/Total private enrollments</t>
  </si>
  <si>
    <t>Public full time enrollments/Total public enrollments</t>
  </si>
  <si>
    <t>Total onsite enrollments/Total enrollments</t>
  </si>
  <si>
    <t>Private onsite enrollments/Total private enrollments</t>
  </si>
  <si>
    <t>Public onsite enrollments/Total public enrollments</t>
  </si>
  <si>
    <t>Total enrollment in "hard" sciences/Total enrollments</t>
  </si>
  <si>
    <t>Private enrollments in "hard" sciences/Total private enrollments</t>
  </si>
  <si>
    <t>Public enrollments in "hard" sciences/Total public enrollments</t>
  </si>
  <si>
    <t>2.1 Doctoral</t>
  </si>
  <si>
    <t>2.2 Master</t>
  </si>
  <si>
    <t>Total undergraduate enrollments/Total enrollments</t>
  </si>
  <si>
    <t>Private undergraduate enrollments/Total private enrollments</t>
  </si>
  <si>
    <t>Public undergraduate enrollments/Total public enrollments</t>
  </si>
  <si>
    <t>Faculty in public universities/Total faculty in public institutions</t>
  </si>
  <si>
    <t>Full time faculty in public institutions/Total faculty in public institutions</t>
  </si>
  <si>
    <t>Faculty with graduate degrees/Total faculty</t>
  </si>
  <si>
    <t>Faculty with graduate degrees in private institutions/Total faculty in private institutions</t>
  </si>
  <si>
    <t>Faculty with graduate degrees in public institutions/Total faculty in public institutions</t>
  </si>
  <si>
    <t>Revenues of private institutions/Total revenues</t>
  </si>
  <si>
    <t>Total private revenues in private institutions/Total revenues in private institutions</t>
  </si>
  <si>
    <t>Total private revenues in public institutions/Total revenues in public institutions</t>
  </si>
  <si>
    <t>Name of institution</t>
  </si>
  <si>
    <t>IV. Institutional funding</t>
  </si>
  <si>
    <t>IV.1. Budgetary revenues by source</t>
  </si>
  <si>
    <t>Ratios:</t>
  </si>
  <si>
    <t>3. First college degree</t>
  </si>
  <si>
    <t>4. Less than first college degree</t>
  </si>
  <si>
    <t xml:space="preserve">C.Total (private and public) </t>
  </si>
  <si>
    <t>1. Public funding</t>
  </si>
  <si>
    <t>2. Private funding</t>
  </si>
  <si>
    <t>1.1. Appropriations</t>
  </si>
  <si>
    <t>1.2. Contracts and services</t>
  </si>
  <si>
    <t>-</t>
  </si>
  <si>
    <t>Universidad de San Andrés</t>
  </si>
  <si>
    <t>WEB</t>
  </si>
  <si>
    <t>Professional institutes</t>
  </si>
  <si>
    <t>Universities</t>
  </si>
  <si>
    <t>General programmes</t>
  </si>
  <si>
    <t>01 Basic programmes</t>
  </si>
  <si>
    <t>Educaction</t>
  </si>
  <si>
    <t>141 Teacher training</t>
  </si>
  <si>
    <t>142 Education science</t>
  </si>
  <si>
    <t>Humanities and Arts</t>
  </si>
  <si>
    <t xml:space="preserve">21 Arts </t>
  </si>
  <si>
    <t>22 Humanities</t>
  </si>
  <si>
    <t>Social Sciences, Business and Law</t>
  </si>
  <si>
    <t>31 Social and Behavioural science</t>
  </si>
  <si>
    <t>32 Journalism and information</t>
  </si>
  <si>
    <t>34 Business and administration</t>
  </si>
  <si>
    <t>38 Law</t>
  </si>
  <si>
    <t>Science</t>
  </si>
  <si>
    <t>42 Life sciences</t>
  </si>
  <si>
    <t>44 Physical sciences</t>
  </si>
  <si>
    <t>46 Mathematics and statistics</t>
  </si>
  <si>
    <t>48 Computing</t>
  </si>
  <si>
    <t>Engineering, Manufacturing and Construction</t>
  </si>
  <si>
    <t>52 Engineering and engineering trades</t>
  </si>
  <si>
    <t>54 Manufacturing and processing</t>
  </si>
  <si>
    <t>58 Architecture and building</t>
  </si>
  <si>
    <t>Agriculture</t>
  </si>
  <si>
    <t>62 Agriculture, forestry and fishery</t>
  </si>
  <si>
    <t>64 Veterinary</t>
  </si>
  <si>
    <t>Health ands Welfare</t>
  </si>
  <si>
    <t>72 Health</t>
  </si>
  <si>
    <t>76 Social service</t>
  </si>
  <si>
    <t>Services</t>
  </si>
  <si>
    <t>81 Personal services</t>
  </si>
  <si>
    <t>84 Transport service</t>
  </si>
  <si>
    <t>85 Environmental protection</t>
  </si>
  <si>
    <t>86 Security service</t>
  </si>
  <si>
    <t>Not konwn or unspecified</t>
  </si>
  <si>
    <t>99 Not known or unspecified</t>
  </si>
  <si>
    <t>For definitions of types of institutions below, see Notes 1-4 in table I.1.</t>
  </si>
  <si>
    <t>Annual</t>
  </si>
  <si>
    <t>V. Internet Sources</t>
  </si>
  <si>
    <t>VI List of private institutions</t>
  </si>
  <si>
    <t>Number of private universities/Total number of universities</t>
  </si>
  <si>
    <t>List of private institutions, as of 2011</t>
  </si>
  <si>
    <t>Universidad CAECE</t>
  </si>
  <si>
    <t>http://www.caece.edu.ar/</t>
  </si>
  <si>
    <t>Pontificia Universidad Católica Argentina</t>
  </si>
  <si>
    <t>http://www.uca.edu.ar/</t>
  </si>
  <si>
    <t>Universidad Argentina de la Empresa</t>
  </si>
  <si>
    <t>http://www.uade.edu.ar/</t>
  </si>
  <si>
    <t>Universidad Argentina John F. Kennedy</t>
  </si>
  <si>
    <t>http://www.kennedy.edu.ar/</t>
  </si>
  <si>
    <t>Universidad Católica de Córdoba</t>
  </si>
  <si>
    <t>http://www.uccor.edu.ar/</t>
  </si>
  <si>
    <t>Universidad Católica de Cuyo</t>
  </si>
  <si>
    <t>http://www.uccuyo.edu.ar/</t>
  </si>
  <si>
    <t>Universidad Católica de La Plata</t>
  </si>
  <si>
    <t>http://www.ucalp.edu.ar/</t>
  </si>
  <si>
    <t>Universidad Católica de Salta</t>
  </si>
  <si>
    <t>http://www.ucasal.net/</t>
  </si>
  <si>
    <t>Universidad Católica de Santa Fe</t>
  </si>
  <si>
    <t>http://www.ucsf.edu.ar/</t>
  </si>
  <si>
    <t>Universidad Católica de Santiago del Estero</t>
  </si>
  <si>
    <t>http://www.ucse.edu.ar/</t>
  </si>
  <si>
    <t>Universidad de Belgrano</t>
  </si>
  <si>
    <t>http://www.ub.edu.ar/</t>
  </si>
  <si>
    <t>Universidad de Concepción del Uruguay</t>
  </si>
  <si>
    <t>http://www.ucu.edu.ar/</t>
  </si>
  <si>
    <t>Universidad de Mendoza</t>
  </si>
  <si>
    <t>http://www.um.edu.ar/</t>
  </si>
  <si>
    <t>Universidad de Morón</t>
  </si>
  <si>
    <t>http://www.unimoron.edu.ar/</t>
  </si>
  <si>
    <t>Universidad del Aconcagua</t>
  </si>
  <si>
    <t>http://www.uda.edu.ar/</t>
  </si>
  <si>
    <t>Universidad del Museo Social Argentino</t>
  </si>
  <si>
    <t>http://www.umsa.edu.ar/</t>
  </si>
  <si>
    <t>Universidad de la Fraternidad de Agrupaciones Santo Tomás de Aquino</t>
  </si>
  <si>
    <t>http://www.ufasta.edu.ar/</t>
  </si>
  <si>
    <t>Universidad del Salvador</t>
  </si>
  <si>
    <t>http://www.salvador.edu.ar/</t>
  </si>
  <si>
    <t>Universidad de la Marina Mercante</t>
  </si>
  <si>
    <t>http://www.udemm.edu.ar/</t>
  </si>
  <si>
    <t>Universidad ISALUD</t>
  </si>
  <si>
    <t>http://www.isalud.edu.ar/</t>
  </si>
  <si>
    <t>Universidad Juan Agustín Maza</t>
  </si>
  <si>
    <t>http://www.umaza.edu.ar/</t>
  </si>
  <si>
    <t>Universidad Notarial Argentina</t>
  </si>
  <si>
    <t>http://www.universidadnotarial.edu.ar/</t>
  </si>
  <si>
    <t>Universidad Adventista del Plata</t>
  </si>
  <si>
    <t>http://www.uapar.edu/</t>
  </si>
  <si>
    <t>Universidad Austral</t>
  </si>
  <si>
    <t>http://www.austral.edu.ar/</t>
  </si>
  <si>
    <t>Universidad Champagnat</t>
  </si>
  <si>
    <t>http://www.uch.edu.ar/</t>
  </si>
  <si>
    <t>Universidad de Ciencias Empresariales y Sociales</t>
  </si>
  <si>
    <t>http://www.uces.edu.ar/</t>
  </si>
  <si>
    <t>Universidad de Palermo</t>
  </si>
  <si>
    <t>http://www.palermo.edu.ar/</t>
  </si>
  <si>
    <t>http://www.udesa.edu.ar/</t>
  </si>
  <si>
    <t>Universidad Maimónides</t>
  </si>
  <si>
    <t>http://www.maimonides.edu.ar/</t>
  </si>
  <si>
    <t>http://www.ubp.edu.ar/</t>
  </si>
  <si>
    <t>Universidad Torcuato Di Tella</t>
  </si>
  <si>
    <t>http://www.utdt.edu/</t>
  </si>
  <si>
    <t>Universidad del Norte Santo Tomás de Aquino</t>
  </si>
  <si>
    <t>http://www.unsta.edu.ar/</t>
  </si>
  <si>
    <t>Universidad del Centro Educativo Latinoamericano</t>
  </si>
  <si>
    <t>http://www.ucel.edu.ar/</t>
  </si>
  <si>
    <t xml:space="preserve">Universidad del Cine </t>
  </si>
  <si>
    <t>http://www.ucine.edu.ar/</t>
  </si>
  <si>
    <t>Universidad Atlántida Argentina</t>
  </si>
  <si>
    <t>http://www.atlantida.edu.ar/</t>
  </si>
  <si>
    <t>Universidad de Flores</t>
  </si>
  <si>
    <t>http://www.uflo.edu.ar/</t>
  </si>
  <si>
    <t>Universidad de la Cuenca del Plata</t>
  </si>
  <si>
    <t>http://www.ucp.edu.ar/</t>
  </si>
  <si>
    <t>Universidad de Congreso</t>
  </si>
  <si>
    <t>http://www.ucongreso.edu.ar/</t>
  </si>
  <si>
    <t>Universidad Empresarial Siglo 21</t>
  </si>
  <si>
    <t>Universidad Abierta Interamericana</t>
  </si>
  <si>
    <t>http://www.uai.edu.ar/</t>
  </si>
  <si>
    <t>Universidad del CEMA</t>
  </si>
  <si>
    <t>http://www.cema.edu.ar/</t>
  </si>
  <si>
    <t>Universidad Favaloro</t>
  </si>
  <si>
    <t>http://www.favaloro.edu.ar/</t>
  </si>
  <si>
    <t>Universidad de San Pablo-Tucumán</t>
  </si>
  <si>
    <t>http://www.uspt.edu.ar</t>
  </si>
  <si>
    <t>http://www.dachary.edu.ar/</t>
  </si>
  <si>
    <t xml:space="preserve">Universidad del Este </t>
  </si>
  <si>
    <t>http://www.ude.edu.ar/</t>
  </si>
  <si>
    <t>Universidad Popular de Madres de Plaza de Mayo</t>
  </si>
  <si>
    <t>http://www.madres.org/</t>
  </si>
  <si>
    <t>http://www.21.edu.ar/</t>
  </si>
  <si>
    <t xml:space="preserve">Escuela Universitaria de Teología </t>
  </si>
  <si>
    <t>Instituto Universitario IDEA</t>
  </si>
  <si>
    <t>http://www.ideared.org/</t>
  </si>
  <si>
    <t>http://www.hospitalitaliano.org.ar/</t>
  </si>
  <si>
    <t>Instituto Tecnológico de Buenos Aires</t>
  </si>
  <si>
    <t>http://www.itba.edu.ar/</t>
  </si>
  <si>
    <t>http://www.isedet.edu.ar/</t>
  </si>
  <si>
    <t>Instituto Universitario del Gran Rosario</t>
  </si>
  <si>
    <t>http://www.iugr.edu.ar/</t>
  </si>
  <si>
    <t>http://www.iuean.edu.ar/</t>
  </si>
  <si>
    <t>http://www.eseade.edu.ar/</t>
  </si>
  <si>
    <t>Instituto Universitario: Instituto Superior Evangélico de Estudios Teológicos</t>
  </si>
  <si>
    <t>Instituto Universitario: Escuela Argentina de Negocios</t>
  </si>
  <si>
    <t>Instituto Universitario: Escuela Superior de Economía y Administración de Empresas</t>
  </si>
  <si>
    <t>http://www.cemic.edu.ar/</t>
  </si>
  <si>
    <t>Instituto Universitario: Centro de Educación Médica e Investigaciones Clínicas</t>
  </si>
  <si>
    <t>Instituto Universitario de Ciencias de la Salud Fundación H.A. Barceló</t>
  </si>
  <si>
    <t>http://www.barcelo.edu.ar/</t>
  </si>
  <si>
    <t>Instituto Universitario de Salud Mental de la Asociación Psicoanalítica de Buenos Aires</t>
  </si>
  <si>
    <t>http://www.apdeba.org/</t>
  </si>
  <si>
    <t>Instituto Universitario Italiano de Rosario</t>
  </si>
  <si>
    <t>http://www.iunir.edu.ar/</t>
  </si>
  <si>
    <t>University Institutes</t>
  </si>
  <si>
    <t>Teacher training institutes</t>
  </si>
  <si>
    <t>Institutes</t>
  </si>
  <si>
    <t>Professional institutes provide practical training in the humanities, social sciences, technical, professional and artistic areas.</t>
  </si>
  <si>
    <t>1.3. Other sources</t>
  </si>
  <si>
    <t>Anuario</t>
  </si>
  <si>
    <t>National Ministry of Education, Secretariat of University Policies</t>
  </si>
  <si>
    <t>http://www.mcye.gov.ar/spu/guia_tematica/estadisticas_y_publicaciones/anuario.html</t>
  </si>
  <si>
    <t>Anuario Estadístico Educativo</t>
  </si>
  <si>
    <t>National Ministry of Education, National Bureau of Information and Assessment of Educational Quality</t>
  </si>
  <si>
    <t>http://diniece.me.gov.ar/index.php?option=com_content&amp;task=category&amp;sectionid=2&amp;id=8&amp;Itemid=19</t>
  </si>
  <si>
    <t>The "Anuario" contains downloadable statistics on institutions, student enrollments, faculty, budget, graduates from 1996 onwards. Data can be obtained by university, type of program and type of institution.</t>
  </si>
  <si>
    <t>Year of establishment</t>
  </si>
  <si>
    <t>Year of official recognition</t>
  </si>
  <si>
    <t>Legal status</t>
  </si>
  <si>
    <t>Full recognition</t>
  </si>
  <si>
    <t>Provisional functioning authorization</t>
  </si>
  <si>
    <t>Universidad Gastón Dachary</t>
  </si>
  <si>
    <t>Universidad Blas Pascal</t>
  </si>
  <si>
    <t>Universidad de Bologna</t>
  </si>
  <si>
    <t>Teacher training institutes offer training to teach in all levels of the educational system except at universities.</t>
  </si>
  <si>
    <r>
      <rPr>
        <sz val="10"/>
        <rFont val="Arial"/>
        <family val="2"/>
      </rPr>
      <t xml:space="preserve">Instituto Universitario: </t>
    </r>
    <r>
      <rPr>
        <sz val="10"/>
        <rFont val="Arial"/>
        <family val="2"/>
      </rPr>
      <t>Escuela de Medicina del Hospital Italiano</t>
    </r>
  </si>
  <si>
    <t>http://www.ba.unibo.it/BuenosAires/default.htm</t>
  </si>
  <si>
    <t>The data regarding faculty members in non-university institutions does not differentiate between teacher training and professional institutes.</t>
  </si>
  <si>
    <t>Private Higher Education in Argentina (Data Tables)</t>
  </si>
  <si>
    <t>Facultad Latinoamericana de Ciencias Sociales</t>
  </si>
  <si>
    <t>For definitions of types of institutions above, see Notes 1-6 in table I.1.</t>
  </si>
  <si>
    <t>N/D</t>
  </si>
  <si>
    <t>University institutions are regulated by the national government. Non-university institutions are regulated by each province.</t>
  </si>
  <si>
    <t>No data is available on university institutes.</t>
  </si>
  <si>
    <t>No data is available for private universities.</t>
  </si>
  <si>
    <t>http://www.flacso.org.ar/</t>
  </si>
  <si>
    <t>N/A</t>
  </si>
  <si>
    <t>The "Anuario Estadistico Educativo" contains downloadable statistics on institutions, student enrollments, faculty, AND graduates from 1996 onwards. The "Anuario" shows information related to non-university higher education institutions. Data can be obtained type of program and type of institution.</t>
  </si>
  <si>
    <t>2.3. Specialization</t>
  </si>
  <si>
    <t xml:space="preserve">Universities offer undergraduate and graduate level programs in a wide variety of fields of study. </t>
  </si>
  <si>
    <t>University institutes offer undergraduate and graduate level programs in only one field of study.</t>
  </si>
  <si>
    <t>Institutes correspond to a category that includes institutions delivering teacher training and professional programs and that are not exclusive as categories 4 and 5.</t>
  </si>
  <si>
    <t>Health and Welfare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</si>
</sst>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7" x14ac:knownFonts="1">
    <font>
      <sz val="10"/>
      <name val="Arial"/>
    </font>
    <font>
      <sz val="10"/>
      <name val="Arial"/>
      <family val="2"/>
    </font>
    <font>
      <sz val="8"/>
      <name val="Verdana"/>
      <family val="2"/>
    </font>
    <font>
      <b/>
      <sz val="8"/>
      <name val="Verdana"/>
      <family val="2"/>
    </font>
    <font>
      <sz val="10"/>
      <name val="Verdana"/>
      <family val="2"/>
    </font>
    <font>
      <b/>
      <sz val="10"/>
      <name val="Verdana"/>
      <family val="2"/>
    </font>
    <font>
      <u/>
      <sz val="10"/>
      <color indexed="12"/>
      <name val="Arial"/>
      <family val="2"/>
    </font>
    <font>
      <u/>
      <sz val="8"/>
      <color indexed="12"/>
      <name val="Verdana"/>
      <family val="2"/>
    </font>
    <font>
      <sz val="8"/>
      <color indexed="9"/>
      <name val="Verdana"/>
      <family val="2"/>
    </font>
    <font>
      <sz val="8"/>
      <name val="Arial"/>
      <family val="2"/>
    </font>
    <font>
      <b/>
      <sz val="10"/>
      <name val="Arial"/>
      <family val="2"/>
    </font>
    <font>
      <sz val="10"/>
      <name val="Arial"/>
      <family val="2"/>
    </font>
    <font>
      <sz val="10"/>
      <color indexed="9"/>
      <name val="Arial"/>
      <family val="2"/>
    </font>
    <font>
      <b/>
      <sz val="10"/>
      <color indexed="9"/>
      <name val="Arial"/>
      <family val="2"/>
    </font>
    <font>
      <sz val="10"/>
      <name val="Arial"/>
      <family val="2"/>
    </font>
    <font>
      <i/>
      <sz val="8"/>
      <name val="Verdana"/>
      <family val="2"/>
    </font>
    <font>
      <b/>
      <sz val="12"/>
      <color indexed="8"/>
      <name val="Verdana"/>
      <family val="2"/>
    </font>
    <font>
      <b/>
      <sz val="12"/>
      <name val="Verdana"/>
      <family val="2"/>
    </font>
    <font>
      <sz val="8"/>
      <color indexed="12"/>
      <name val="Arial"/>
      <family val="2"/>
    </font>
    <font>
      <b/>
      <sz val="10"/>
      <color indexed="9"/>
      <name val="Verdana"/>
      <family val="2"/>
    </font>
    <font>
      <b/>
      <sz val="10"/>
      <name val="Arial"/>
      <family val="2"/>
    </font>
    <font>
      <u/>
      <sz val="8"/>
      <name val="Verdana"/>
      <family val="2"/>
    </font>
    <font>
      <sz val="8"/>
      <color indexed="12"/>
      <name val="Verdana"/>
      <family val="2"/>
    </font>
    <font>
      <vertAlign val="superscript"/>
      <sz val="8"/>
      <name val="Verdana"/>
      <family val="2"/>
    </font>
    <font>
      <sz val="7"/>
      <name val="Verdana"/>
      <family val="2"/>
    </font>
    <font>
      <sz val="7"/>
      <name val="Arial"/>
      <family val="2"/>
    </font>
    <font>
      <b/>
      <sz val="8"/>
      <name val="Arial"/>
      <family val="2"/>
    </font>
    <font>
      <b/>
      <sz val="8"/>
      <color indexed="9"/>
      <name val="Verdana"/>
      <family val="2"/>
    </font>
    <font>
      <vertAlign val="superscript"/>
      <sz val="10"/>
      <name val="Verdana"/>
      <family val="2"/>
    </font>
    <font>
      <b/>
      <sz val="8"/>
      <color indexed="12"/>
      <name val="Arial"/>
      <family val="2"/>
    </font>
    <font>
      <sz val="8"/>
      <name val="Arial"/>
      <family val="2"/>
    </font>
    <font>
      <vertAlign val="superscript"/>
      <sz val="11"/>
      <name val="Verdana"/>
      <family val="2"/>
    </font>
    <font>
      <u/>
      <sz val="10"/>
      <color indexed="9"/>
      <name val="Arial"/>
      <family val="2"/>
    </font>
    <font>
      <sz val="10"/>
      <color indexed="9"/>
      <name val="Verdana"/>
      <family val="2"/>
    </font>
    <font>
      <sz val="10"/>
      <color indexed="9"/>
      <name val="Arial"/>
      <family val="2"/>
    </font>
    <font>
      <sz val="9"/>
      <color indexed="81"/>
      <name val="Tahoma"/>
      <family val="2"/>
    </font>
    <font>
      <b/>
      <sz val="8"/>
      <color rgb="FF372DFB"/>
      <name val="Arial"/>
      <family val="2"/>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4"/>
        <bgColor indexed="64"/>
      </patternFill>
    </fill>
    <fill>
      <patternFill patternType="solid">
        <fgColor indexed="52"/>
        <bgColor indexed="64"/>
      </patternFill>
    </fill>
  </fills>
  <borders count="121">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style="thin">
        <color indexed="54"/>
      </left>
      <right/>
      <top style="thin">
        <color indexed="54"/>
      </top>
      <bottom style="medium">
        <color indexed="64"/>
      </bottom>
      <diagonal/>
    </border>
    <border>
      <left/>
      <right/>
      <top style="thin">
        <color indexed="54"/>
      </top>
      <bottom style="medium">
        <color indexed="64"/>
      </bottom>
      <diagonal/>
    </border>
    <border>
      <left/>
      <right style="thin">
        <color indexed="54"/>
      </right>
      <top style="thin">
        <color indexed="54"/>
      </top>
      <bottom style="medium">
        <color indexed="64"/>
      </bottom>
      <diagonal/>
    </border>
    <border>
      <left/>
      <right style="thin">
        <color indexed="54"/>
      </right>
      <top/>
      <bottom style="thin">
        <color indexed="64"/>
      </bottom>
      <diagonal/>
    </border>
    <border>
      <left/>
      <right style="thin">
        <color indexed="54"/>
      </right>
      <top style="thin">
        <color indexed="64"/>
      </top>
      <bottom style="thin">
        <color indexed="64"/>
      </bottom>
      <diagonal/>
    </border>
    <border>
      <left/>
      <right style="thin">
        <color indexed="54"/>
      </right>
      <top style="hair">
        <color indexed="64"/>
      </top>
      <bottom style="hair">
        <color indexed="64"/>
      </bottom>
      <diagonal/>
    </border>
    <border>
      <left style="thin">
        <color indexed="54"/>
      </left>
      <right/>
      <top style="thin">
        <color indexed="54"/>
      </top>
      <bottom style="thin">
        <color indexed="54"/>
      </bottom>
      <diagonal/>
    </border>
    <border>
      <left/>
      <right/>
      <top style="thin">
        <color indexed="54"/>
      </top>
      <bottom style="thin">
        <color indexed="54"/>
      </bottom>
      <diagonal/>
    </border>
    <border>
      <left/>
      <right style="thin">
        <color indexed="54"/>
      </right>
      <top style="thin">
        <color indexed="54"/>
      </top>
      <bottom style="thin">
        <color indexed="54"/>
      </bottom>
      <diagonal/>
    </border>
    <border>
      <left style="thin">
        <color indexed="54"/>
      </left>
      <right/>
      <top/>
      <bottom style="thin">
        <color indexed="64"/>
      </bottom>
      <diagonal/>
    </border>
    <border>
      <left style="thin">
        <color indexed="54"/>
      </left>
      <right/>
      <top style="thin">
        <color indexed="64"/>
      </top>
      <bottom style="thin">
        <color indexed="64"/>
      </bottom>
      <diagonal/>
    </border>
    <border>
      <left style="thin">
        <color indexed="54"/>
      </left>
      <right/>
      <top style="hair">
        <color indexed="54"/>
      </top>
      <bottom style="hair">
        <color indexed="54"/>
      </bottom>
      <diagonal/>
    </border>
    <border>
      <left/>
      <right/>
      <top style="hair">
        <color indexed="54"/>
      </top>
      <bottom style="hair">
        <color indexed="54"/>
      </bottom>
      <diagonal/>
    </border>
    <border>
      <left/>
      <right style="thin">
        <color indexed="54"/>
      </right>
      <top style="hair">
        <color indexed="54"/>
      </top>
      <bottom style="hair">
        <color indexed="54"/>
      </bottom>
      <diagonal/>
    </border>
    <border>
      <left style="thin">
        <color indexed="54"/>
      </left>
      <right/>
      <top style="hair">
        <color indexed="54"/>
      </top>
      <bottom style="thin">
        <color indexed="54"/>
      </bottom>
      <diagonal/>
    </border>
    <border>
      <left/>
      <right/>
      <top style="hair">
        <color indexed="54"/>
      </top>
      <bottom style="thin">
        <color indexed="54"/>
      </bottom>
      <diagonal/>
    </border>
    <border>
      <left/>
      <right style="thin">
        <color indexed="54"/>
      </right>
      <top style="hair">
        <color indexed="54"/>
      </top>
      <bottom style="thin">
        <color indexed="54"/>
      </bottom>
      <diagonal/>
    </border>
    <border>
      <left style="thin">
        <color indexed="54"/>
      </left>
      <right/>
      <top/>
      <bottom style="hair">
        <color indexed="54"/>
      </bottom>
      <diagonal/>
    </border>
    <border>
      <left/>
      <right/>
      <top/>
      <bottom style="hair">
        <color indexed="54"/>
      </bottom>
      <diagonal/>
    </border>
    <border>
      <left/>
      <right style="thin">
        <color indexed="54"/>
      </right>
      <top/>
      <bottom style="hair">
        <color indexed="54"/>
      </bottom>
      <diagonal/>
    </border>
    <border>
      <left/>
      <right style="thin">
        <color indexed="64"/>
      </right>
      <top style="thin">
        <color indexed="64"/>
      </top>
      <bottom style="thin">
        <color indexed="64"/>
      </bottom>
      <diagonal/>
    </border>
    <border>
      <left/>
      <right style="thin">
        <color indexed="54"/>
      </right>
      <top style="thin">
        <color indexed="54"/>
      </top>
      <bottom style="thin">
        <color indexed="64"/>
      </bottom>
      <diagonal/>
    </border>
    <border>
      <left style="thin">
        <color indexed="64"/>
      </left>
      <right/>
      <top style="thin">
        <color indexed="64"/>
      </top>
      <bottom style="thin">
        <color indexed="64"/>
      </bottom>
      <diagonal/>
    </border>
    <border>
      <left style="thin">
        <color indexed="54"/>
      </left>
      <right/>
      <top/>
      <bottom/>
      <diagonal/>
    </border>
    <border>
      <left/>
      <right style="thin">
        <color indexed="5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54"/>
      </left>
      <right/>
      <top/>
      <bottom style="thin">
        <color indexed="54"/>
      </bottom>
      <diagonal/>
    </border>
    <border>
      <left/>
      <right style="thin">
        <color indexed="54"/>
      </right>
      <top/>
      <bottom style="thin">
        <color indexed="54"/>
      </bottom>
      <diagonal/>
    </border>
    <border>
      <left/>
      <right style="hair">
        <color indexed="64"/>
      </right>
      <top style="hair">
        <color indexed="64"/>
      </top>
      <bottom style="thin">
        <color indexed="54"/>
      </bottom>
      <diagonal/>
    </border>
    <border>
      <left style="thin">
        <color indexed="54"/>
      </left>
      <right style="thin">
        <color indexed="54"/>
      </right>
      <top style="hair">
        <color indexed="54"/>
      </top>
      <bottom style="hair">
        <color indexed="54"/>
      </bottom>
      <diagonal/>
    </border>
    <border>
      <left style="thin">
        <color indexed="54"/>
      </left>
      <right style="thin">
        <color indexed="54"/>
      </right>
      <top style="hair">
        <color indexed="54"/>
      </top>
      <bottom style="thin">
        <color indexed="54"/>
      </bottom>
      <diagonal/>
    </border>
    <border>
      <left style="thin">
        <color indexed="54"/>
      </left>
      <right style="thin">
        <color indexed="54"/>
      </right>
      <top/>
      <bottom style="hair">
        <color indexed="54"/>
      </bottom>
      <diagonal/>
    </border>
    <border>
      <left/>
      <right/>
      <top style="thin">
        <color indexed="54"/>
      </top>
      <bottom/>
      <diagonal/>
    </border>
    <border>
      <left/>
      <right style="thin">
        <color indexed="54"/>
      </right>
      <top style="thin">
        <color indexed="54"/>
      </top>
      <bottom/>
      <diagonal/>
    </border>
    <border>
      <left style="thin">
        <color indexed="54"/>
      </left>
      <right/>
      <top style="thin">
        <color indexed="54"/>
      </top>
      <bottom/>
      <diagonal/>
    </border>
    <border>
      <left/>
      <right/>
      <top/>
      <bottom style="thin">
        <color indexed="54"/>
      </bottom>
      <diagonal/>
    </border>
    <border>
      <left/>
      <right style="thin">
        <color indexed="54"/>
      </right>
      <top style="hair">
        <color indexed="64"/>
      </top>
      <bottom/>
      <diagonal/>
    </border>
    <border>
      <left/>
      <right style="thin">
        <color indexed="54"/>
      </right>
      <top style="hair">
        <color indexed="64"/>
      </top>
      <bottom style="thin">
        <color indexed="54"/>
      </bottom>
      <diagonal/>
    </border>
    <border>
      <left/>
      <right style="thin">
        <color indexed="54"/>
      </right>
      <top/>
      <bottom style="hair">
        <color indexed="64"/>
      </bottom>
      <diagonal/>
    </border>
    <border>
      <left style="thin">
        <color indexed="54"/>
      </left>
      <right/>
      <top/>
      <bottom style="medium">
        <color indexed="64"/>
      </bottom>
      <diagonal/>
    </border>
    <border>
      <left style="thin">
        <color indexed="54"/>
      </left>
      <right style="hair">
        <color indexed="54"/>
      </right>
      <top style="thin">
        <color indexed="64"/>
      </top>
      <bottom style="hair">
        <color indexed="54"/>
      </bottom>
      <diagonal/>
    </border>
    <border>
      <left style="hair">
        <color indexed="54"/>
      </left>
      <right style="hair">
        <color indexed="54"/>
      </right>
      <top style="thin">
        <color indexed="64"/>
      </top>
      <bottom style="hair">
        <color indexed="54"/>
      </bottom>
      <diagonal/>
    </border>
    <border>
      <left style="thin">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thin">
        <color indexed="54"/>
      </left>
      <right style="hair">
        <color indexed="54"/>
      </right>
      <top style="hair">
        <color indexed="54"/>
      </top>
      <bottom style="thin">
        <color indexed="64"/>
      </bottom>
      <diagonal/>
    </border>
    <border>
      <left style="hair">
        <color indexed="54"/>
      </left>
      <right style="hair">
        <color indexed="54"/>
      </right>
      <top style="hair">
        <color indexed="54"/>
      </top>
      <bottom style="thin">
        <color indexed="64"/>
      </bottom>
      <diagonal/>
    </border>
    <border>
      <left/>
      <right/>
      <top/>
      <bottom style="medium">
        <color indexed="64"/>
      </bottom>
      <diagonal/>
    </border>
    <border>
      <left style="hair">
        <color indexed="64"/>
      </left>
      <right style="thin">
        <color indexed="5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5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54"/>
      </right>
      <top style="hair">
        <color indexed="64"/>
      </top>
      <bottom style="thin">
        <color indexed="64"/>
      </bottom>
      <diagonal/>
    </border>
    <border>
      <left/>
      <right style="hair">
        <color indexed="54"/>
      </right>
      <top/>
      <bottom style="hair">
        <color indexed="54"/>
      </bottom>
      <diagonal/>
    </border>
    <border>
      <left/>
      <right style="hair">
        <color indexed="54"/>
      </right>
      <top style="hair">
        <color indexed="54"/>
      </top>
      <bottom style="thin">
        <color indexed="54"/>
      </bottom>
      <diagonal/>
    </border>
    <border>
      <left/>
      <right style="hair">
        <color indexed="64"/>
      </right>
      <top style="thin">
        <color indexed="64"/>
      </top>
      <bottom/>
      <diagonal/>
    </border>
    <border>
      <left/>
      <right style="thin">
        <color indexed="54"/>
      </right>
      <top style="thin">
        <color indexed="64"/>
      </top>
      <bottom/>
      <diagonal/>
    </border>
    <border>
      <left/>
      <right style="hair">
        <color indexed="64"/>
      </right>
      <top/>
      <bottom/>
      <diagonal/>
    </border>
    <border>
      <left style="thin">
        <color indexed="5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54"/>
      </right>
      <top style="thin">
        <color indexed="64"/>
      </top>
      <bottom/>
      <diagonal/>
    </border>
    <border>
      <left style="hair">
        <color indexed="64"/>
      </left>
      <right style="thin">
        <color indexed="5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54"/>
      </right>
      <top style="thin">
        <color indexed="64"/>
      </top>
      <bottom style="thin">
        <color indexed="64"/>
      </bottom>
      <diagonal/>
    </border>
    <border>
      <left style="thin">
        <color indexed="54"/>
      </left>
      <right/>
      <top style="thin">
        <color indexed="64"/>
      </top>
      <bottom/>
      <diagonal/>
    </border>
    <border>
      <left/>
      <right/>
      <top style="thin">
        <color indexed="64"/>
      </top>
      <bottom/>
      <diagonal/>
    </border>
    <border>
      <left/>
      <right style="hair">
        <color indexed="64"/>
      </right>
      <top style="thin">
        <color indexed="54"/>
      </top>
      <bottom style="hair">
        <color indexed="64"/>
      </bottom>
      <diagonal/>
    </border>
    <border>
      <left/>
      <right style="thin">
        <color indexed="54"/>
      </right>
      <top style="thin">
        <color indexed="54"/>
      </top>
      <bottom style="hair">
        <color indexed="64"/>
      </bottom>
      <diagonal/>
    </border>
    <border>
      <left style="thin">
        <color indexed="54"/>
      </left>
      <right style="thin">
        <color indexed="54"/>
      </right>
      <top style="thin">
        <color indexed="64"/>
      </top>
      <bottom style="thin">
        <color indexed="64"/>
      </bottom>
      <diagonal/>
    </border>
    <border>
      <left/>
      <right/>
      <top/>
      <bottom style="hair">
        <color indexed="64"/>
      </bottom>
      <diagonal/>
    </border>
    <border>
      <left/>
      <right/>
      <top style="hair">
        <color indexed="64"/>
      </top>
      <bottom style="thin">
        <color indexed="54"/>
      </bottom>
      <diagonal/>
    </border>
    <border>
      <left style="thin">
        <color indexed="54"/>
      </left>
      <right style="thin">
        <color indexed="54"/>
      </right>
      <top style="thin">
        <color indexed="54"/>
      </top>
      <bottom style="thin">
        <color indexed="64"/>
      </bottom>
      <diagonal/>
    </border>
    <border>
      <left style="thin">
        <color indexed="54"/>
      </left>
      <right style="thin">
        <color indexed="54"/>
      </right>
      <top/>
      <bottom/>
      <diagonal/>
    </border>
    <border>
      <left style="thin">
        <color indexed="54"/>
      </left>
      <right style="thin">
        <color indexed="54"/>
      </right>
      <top style="thin">
        <color indexed="64"/>
      </top>
      <bottom/>
      <diagonal/>
    </border>
    <border>
      <left style="thin">
        <color indexed="54"/>
      </left>
      <right style="thin">
        <color indexed="54"/>
      </right>
      <top style="thin">
        <color indexed="54"/>
      </top>
      <bottom/>
      <diagonal/>
    </border>
    <border>
      <left/>
      <right/>
      <top style="thin">
        <color indexed="54"/>
      </top>
      <bottom style="thin">
        <color indexed="64"/>
      </bottom>
      <diagonal/>
    </border>
    <border>
      <left style="thin">
        <color indexed="54"/>
      </left>
      <right style="thin">
        <color indexed="54"/>
      </right>
      <top/>
      <bottom style="thin">
        <color indexed="64"/>
      </bottom>
      <diagonal/>
    </border>
    <border>
      <left style="thin">
        <color indexed="54"/>
      </left>
      <right style="thin">
        <color indexed="54"/>
      </right>
      <top/>
      <bottom style="thin">
        <color indexed="54"/>
      </bottom>
      <diagonal/>
    </border>
    <border>
      <left/>
      <right style="thin">
        <color indexed="54"/>
      </right>
      <top style="hair">
        <color indexed="64"/>
      </top>
      <bottom style="thin">
        <color indexed="64"/>
      </bottom>
      <diagonal/>
    </border>
    <border>
      <left style="hair">
        <color indexed="64"/>
      </left>
      <right style="hair">
        <color indexed="64"/>
      </right>
      <top/>
      <bottom style="thin">
        <color indexed="64"/>
      </bottom>
      <diagonal/>
    </border>
    <border>
      <left style="thin">
        <color indexed="54"/>
      </left>
      <right style="hair">
        <color indexed="64"/>
      </right>
      <top style="thin">
        <color indexed="64"/>
      </top>
      <bottom/>
      <diagonal/>
    </border>
    <border>
      <left style="thin">
        <color indexed="54"/>
      </left>
      <right style="hair">
        <color indexed="64"/>
      </right>
      <top style="thin">
        <color indexed="54"/>
      </top>
      <bottom style="hair">
        <color indexed="64"/>
      </bottom>
      <diagonal/>
    </border>
    <border>
      <left style="thin">
        <color indexed="54"/>
      </left>
      <right style="hair">
        <color indexed="64"/>
      </right>
      <top/>
      <bottom style="hair">
        <color indexed="64"/>
      </bottom>
      <diagonal/>
    </border>
    <border>
      <left style="thin">
        <color indexed="54"/>
      </left>
      <right style="hair">
        <color indexed="64"/>
      </right>
      <top style="hair">
        <color indexed="64"/>
      </top>
      <bottom style="hair">
        <color indexed="64"/>
      </bottom>
      <diagonal/>
    </border>
    <border>
      <left style="thin">
        <color indexed="54"/>
      </left>
      <right style="hair">
        <color indexed="64"/>
      </right>
      <top style="hair">
        <color indexed="64"/>
      </top>
      <bottom style="thin">
        <color indexed="54"/>
      </bottom>
      <diagonal/>
    </border>
    <border>
      <left style="thin">
        <color indexed="54"/>
      </left>
      <right style="hair">
        <color indexed="64"/>
      </right>
      <top style="hair">
        <color indexed="64"/>
      </top>
      <bottom/>
      <diagonal/>
    </border>
    <border>
      <left style="hair">
        <color indexed="54"/>
      </left>
      <right style="thin">
        <color indexed="54"/>
      </right>
      <top style="hair">
        <color indexed="54"/>
      </top>
      <bottom style="hair">
        <color indexed="54"/>
      </bottom>
      <diagonal/>
    </border>
    <border>
      <left style="hair">
        <color indexed="54"/>
      </left>
      <right style="thin">
        <color indexed="54"/>
      </right>
      <top style="hair">
        <color indexed="5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54"/>
      </right>
      <top style="thin">
        <color indexed="64"/>
      </top>
      <bottom style="hair">
        <color indexed="64"/>
      </bottom>
      <diagonal/>
    </border>
    <border>
      <left style="hair">
        <color indexed="64"/>
      </left>
      <right style="hair">
        <color indexed="64"/>
      </right>
      <top style="hair">
        <color indexed="64"/>
      </top>
      <bottom style="thin">
        <color indexed="54"/>
      </bottom>
      <diagonal/>
    </border>
    <border>
      <left style="hair">
        <color indexed="64"/>
      </left>
      <right style="thin">
        <color indexed="54"/>
      </right>
      <top style="hair">
        <color indexed="64"/>
      </top>
      <bottom style="thin">
        <color indexed="54"/>
      </bottom>
      <diagonal/>
    </border>
    <border>
      <left/>
      <right style="thin">
        <color indexed="54"/>
      </right>
      <top style="thin">
        <color indexed="64"/>
      </top>
      <bottom style="hair">
        <color indexed="64"/>
      </bottom>
      <diagonal/>
    </border>
    <border>
      <left style="thin">
        <color indexed="54"/>
      </left>
      <right style="thin">
        <color indexed="5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54"/>
      </right>
      <top/>
      <bottom style="medium">
        <color indexed="64"/>
      </bottom>
      <diagonal/>
    </border>
    <border>
      <left style="thin">
        <color indexed="64"/>
      </left>
      <right style="thin">
        <color indexed="54"/>
      </right>
      <top style="thin">
        <color indexed="64"/>
      </top>
      <bottom style="thin">
        <color indexed="64"/>
      </bottom>
      <diagonal/>
    </border>
    <border>
      <left style="hair">
        <color indexed="54"/>
      </left>
      <right style="thin">
        <color indexed="54"/>
      </right>
      <top style="thin">
        <color indexed="64"/>
      </top>
      <bottom style="hair">
        <color indexed="54"/>
      </bottom>
      <diagonal/>
    </border>
    <border>
      <left/>
      <right style="hair">
        <color indexed="54"/>
      </right>
      <top style="thin">
        <color indexed="64"/>
      </top>
      <bottom style="hair">
        <color indexed="54"/>
      </bottom>
      <diagonal/>
    </border>
    <border>
      <left/>
      <right style="hair">
        <color indexed="54"/>
      </right>
      <top style="hair">
        <color indexed="54"/>
      </top>
      <bottom style="hair">
        <color indexed="54"/>
      </bottom>
      <diagonal/>
    </border>
    <border>
      <left/>
      <right style="hair">
        <color indexed="54"/>
      </right>
      <top style="hair">
        <color indexed="54"/>
      </top>
      <bottom style="thin">
        <color indexed="64"/>
      </bottom>
      <diagonal/>
    </border>
    <border>
      <left style="thin">
        <color indexed="54"/>
      </left>
      <right style="hair">
        <color indexed="64"/>
      </right>
      <top/>
      <bottom/>
      <diagonal/>
    </border>
    <border>
      <left style="hair">
        <color indexed="64"/>
      </left>
      <right style="thin">
        <color indexed="54"/>
      </right>
      <top/>
      <bottom/>
      <diagonal/>
    </border>
    <border>
      <left style="thin">
        <color indexed="54"/>
      </left>
      <right style="hair">
        <color indexed="64"/>
      </right>
      <top style="thin">
        <color indexed="64"/>
      </top>
      <bottom style="hair">
        <color indexed="54"/>
      </bottom>
      <diagonal/>
    </border>
    <border>
      <left style="thin">
        <color indexed="54"/>
      </left>
      <right style="hair">
        <color indexed="64"/>
      </right>
      <top style="hair">
        <color indexed="54"/>
      </top>
      <bottom style="hair">
        <color indexed="64"/>
      </bottom>
      <diagonal/>
    </border>
    <border>
      <left style="thin">
        <color indexed="54"/>
      </left>
      <right style="hair">
        <color indexed="64"/>
      </right>
      <top style="hair">
        <color indexed="54"/>
      </top>
      <bottom style="hair">
        <color indexed="54"/>
      </bottom>
      <diagonal/>
    </border>
    <border>
      <left style="thin">
        <color indexed="54"/>
      </left>
      <right/>
      <top style="thin">
        <color indexed="54"/>
      </top>
      <bottom style="hair">
        <color indexed="54"/>
      </bottom>
      <diagonal/>
    </border>
    <border>
      <left/>
      <right/>
      <top style="thin">
        <color indexed="54"/>
      </top>
      <bottom style="hair">
        <color indexed="54"/>
      </bottom>
      <diagonal/>
    </border>
    <border>
      <left/>
      <right style="thin">
        <color indexed="54"/>
      </right>
      <top style="thin">
        <color indexed="54"/>
      </top>
      <bottom style="hair">
        <color indexed="54"/>
      </bottom>
      <diagonal/>
    </border>
  </borders>
  <cellStyleXfs count="4">
    <xf numFmtId="0" fontId="0" fillId="0" borderId="0"/>
    <xf numFmtId="0" fontId="6"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480">
    <xf numFmtId="0" fontId="0" fillId="0" borderId="0" xfId="0"/>
    <xf numFmtId="0" fontId="2" fillId="0" borderId="0" xfId="0" applyFont="1"/>
    <xf numFmtId="0" fontId="4" fillId="0" borderId="0" xfId="0" applyFont="1"/>
    <xf numFmtId="0" fontId="5" fillId="0" borderId="0" xfId="0" applyFont="1"/>
    <xf numFmtId="0" fontId="2" fillId="0" borderId="0" xfId="0" applyFont="1" applyAlignment="1">
      <alignment vertical="top" wrapText="1"/>
    </xf>
    <xf numFmtId="0" fontId="7" fillId="0" borderId="0" xfId="1" applyFont="1" applyAlignment="1" applyProtection="1">
      <alignment vertical="top" wrapText="1"/>
    </xf>
    <xf numFmtId="0" fontId="2" fillId="0" borderId="0" xfId="0" applyFont="1" applyAlignment="1">
      <alignment vertical="top"/>
    </xf>
    <xf numFmtId="0" fontId="2" fillId="0" borderId="0" xfId="0" applyFont="1" applyAlignment="1">
      <alignment horizontal="center" vertical="top"/>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3" fillId="0" borderId="0" xfId="0" applyFont="1" applyAlignment="1">
      <alignment vertical="top"/>
    </xf>
    <xf numFmtId="0" fontId="11" fillId="0" borderId="0" xfId="0" applyFont="1" applyFill="1"/>
    <xf numFmtId="0" fontId="2" fillId="3" borderId="3" xfId="0" applyFont="1" applyFill="1" applyBorder="1" applyAlignment="1">
      <alignment horizontal="center" vertical="top"/>
    </xf>
    <xf numFmtId="0" fontId="14" fillId="3" borderId="0" xfId="0" applyFont="1" applyFill="1" applyBorder="1"/>
    <xf numFmtId="0" fontId="6" fillId="0" borderId="0" xfId="1" applyFont="1" applyFill="1" applyAlignment="1" applyProtection="1">
      <alignment vertical="top"/>
    </xf>
    <xf numFmtId="0" fontId="6" fillId="0" borderId="0" xfId="1" applyAlignment="1" applyProtection="1">
      <alignment vertical="top" wrapText="1"/>
    </xf>
    <xf numFmtId="0" fontId="2" fillId="3" borderId="4" xfId="0" applyFont="1" applyFill="1" applyBorder="1" applyAlignment="1">
      <alignment horizontal="center" vertical="top"/>
    </xf>
    <xf numFmtId="0" fontId="10" fillId="0" borderId="0" xfId="0" applyFont="1"/>
    <xf numFmtId="0" fontId="6" fillId="0" borderId="0" xfId="1" applyFont="1" applyAlignment="1" applyProtection="1"/>
    <xf numFmtId="164" fontId="2" fillId="3" borderId="5" xfId="3" applyNumberFormat="1" applyFont="1" applyFill="1" applyBorder="1" applyAlignment="1">
      <alignment horizontal="center" vertical="top"/>
    </xf>
    <xf numFmtId="0" fontId="8" fillId="4" borderId="6" xfId="0" applyFont="1" applyFill="1" applyBorder="1" applyAlignment="1">
      <alignment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164" fontId="2" fillId="3" borderId="11" xfId="3" applyNumberFormat="1" applyFont="1" applyFill="1" applyBorder="1" applyAlignment="1">
      <alignment horizontal="center" vertical="top"/>
    </xf>
    <xf numFmtId="0" fontId="8" fillId="4" borderId="8" xfId="0" applyFont="1" applyFill="1" applyBorder="1" applyAlignment="1">
      <alignment vertical="center"/>
    </xf>
    <xf numFmtId="0" fontId="2" fillId="2" borderId="9" xfId="0" applyFont="1" applyFill="1" applyBorder="1" applyAlignment="1">
      <alignment vertical="top"/>
    </xf>
    <xf numFmtId="0" fontId="2" fillId="2" borderId="10" xfId="0" applyFont="1" applyFill="1" applyBorder="1" applyAlignment="1">
      <alignment vertical="top"/>
    </xf>
    <xf numFmtId="0" fontId="16" fillId="5" borderId="12" xfId="0" applyFont="1" applyFill="1" applyBorder="1" applyAlignment="1">
      <alignment vertical="top"/>
    </xf>
    <xf numFmtId="0" fontId="8" fillId="5" borderId="13" xfId="0" applyFont="1" applyFill="1" applyBorder="1" applyAlignment="1">
      <alignment vertical="top"/>
    </xf>
    <xf numFmtId="0" fontId="8" fillId="5" borderId="13" xfId="0" applyFont="1" applyFill="1" applyBorder="1" applyAlignment="1">
      <alignment horizontal="center" vertical="top"/>
    </xf>
    <xf numFmtId="0" fontId="8" fillId="5" borderId="14" xfId="0" applyFont="1" applyFill="1" applyBorder="1" applyAlignment="1">
      <alignment horizontal="center" vertical="top"/>
    </xf>
    <xf numFmtId="0" fontId="3" fillId="2" borderId="15" xfId="0" applyFont="1" applyFill="1" applyBorder="1" applyAlignment="1">
      <alignment vertical="top"/>
    </xf>
    <xf numFmtId="0" fontId="3" fillId="2" borderId="16" xfId="0" applyFont="1" applyFill="1" applyBorder="1" applyAlignment="1">
      <alignment vertical="top"/>
    </xf>
    <xf numFmtId="0" fontId="2" fillId="3" borderId="0" xfId="0" applyFont="1" applyFill="1" applyBorder="1" applyAlignment="1">
      <alignment horizontal="center" vertical="top"/>
    </xf>
    <xf numFmtId="0" fontId="2" fillId="0" borderId="0" xfId="0" applyFont="1" applyFill="1" applyBorder="1" applyAlignment="1">
      <alignment horizontal="center" vertical="top"/>
    </xf>
    <xf numFmtId="0" fontId="8" fillId="0" borderId="0" xfId="0" applyFont="1" applyFill="1" applyBorder="1" applyAlignment="1">
      <alignment horizontal="center" vertical="top"/>
    </xf>
    <xf numFmtId="0" fontId="8" fillId="0" borderId="0" xfId="0" applyFont="1" applyFill="1" applyBorder="1" applyAlignment="1">
      <alignment horizontal="center" vertical="center"/>
    </xf>
    <xf numFmtId="164" fontId="14" fillId="0" borderId="0" xfId="3" applyNumberFormat="1" applyFont="1" applyFill="1" applyBorder="1" applyAlignment="1">
      <alignment horizontal="center" vertical="top"/>
    </xf>
    <xf numFmtId="164" fontId="2" fillId="0" borderId="0" xfId="3" applyNumberFormat="1" applyFont="1" applyFill="1" applyBorder="1" applyAlignment="1">
      <alignment horizontal="center" vertical="top"/>
    </xf>
    <xf numFmtId="0" fontId="2" fillId="0" borderId="0" xfId="0" applyFont="1" applyFill="1" applyAlignment="1">
      <alignment horizontal="center" vertical="top"/>
    </xf>
    <xf numFmtId="0" fontId="3" fillId="0" borderId="0" xfId="0" applyFont="1"/>
    <xf numFmtId="0" fontId="14" fillId="3" borderId="0" xfId="0" applyFont="1" applyFill="1" applyBorder="1" applyAlignment="1">
      <alignment vertical="top"/>
    </xf>
    <xf numFmtId="0" fontId="14" fillId="3" borderId="17" xfId="0" applyFont="1" applyFill="1" applyBorder="1" applyAlignment="1">
      <alignment vertical="top"/>
    </xf>
    <xf numFmtId="0" fontId="2" fillId="0" borderId="18" xfId="0" applyFont="1" applyBorder="1" applyAlignment="1">
      <alignment vertical="top" wrapText="1"/>
    </xf>
    <xf numFmtId="164" fontId="14" fillId="3" borderId="18" xfId="3" applyNumberFormat="1" applyFont="1" applyFill="1" applyBorder="1" applyAlignment="1">
      <alignment horizontal="center" vertical="top"/>
    </xf>
    <xf numFmtId="164" fontId="14" fillId="3" borderId="19" xfId="3" applyNumberFormat="1" applyFont="1" applyFill="1" applyBorder="1" applyAlignment="1">
      <alignment horizontal="center" vertical="top"/>
    </xf>
    <xf numFmtId="0" fontId="2" fillId="0" borderId="18" xfId="0" applyFont="1" applyBorder="1" applyAlignment="1">
      <alignment horizontal="left" vertical="top" wrapText="1"/>
    </xf>
    <xf numFmtId="164" fontId="2" fillId="3" borderId="18" xfId="3" applyNumberFormat="1" applyFont="1" applyFill="1" applyBorder="1" applyAlignment="1">
      <alignment horizontal="center" vertical="top"/>
    </xf>
    <xf numFmtId="164" fontId="2" fillId="3" borderId="19" xfId="3" applyNumberFormat="1" applyFont="1" applyFill="1" applyBorder="1" applyAlignment="1">
      <alignment horizontal="center" vertical="top"/>
    </xf>
    <xf numFmtId="0" fontId="14" fillId="3" borderId="20" xfId="0" applyFont="1" applyFill="1" applyBorder="1" applyAlignment="1">
      <alignment vertical="top"/>
    </xf>
    <xf numFmtId="164" fontId="14" fillId="3" borderId="21" xfId="3" applyNumberFormat="1" applyFont="1" applyFill="1" applyBorder="1" applyAlignment="1">
      <alignment horizontal="center" vertical="top"/>
    </xf>
    <xf numFmtId="164" fontId="14" fillId="3" borderId="22" xfId="3" applyNumberFormat="1" applyFont="1" applyFill="1" applyBorder="1" applyAlignment="1">
      <alignment horizontal="center" vertical="top"/>
    </xf>
    <xf numFmtId="0" fontId="14" fillId="3" borderId="23" xfId="0" applyFont="1" applyFill="1" applyBorder="1" applyAlignment="1">
      <alignment vertical="top"/>
    </xf>
    <xf numFmtId="0" fontId="2" fillId="0" borderId="24" xfId="0" applyFont="1" applyBorder="1" applyAlignment="1">
      <alignment vertical="top" wrapText="1"/>
    </xf>
    <xf numFmtId="164" fontId="14" fillId="3" borderId="24" xfId="3" applyNumberFormat="1" applyFont="1" applyFill="1" applyBorder="1" applyAlignment="1">
      <alignment horizontal="center" vertical="top"/>
    </xf>
    <xf numFmtId="164" fontId="14" fillId="3" borderId="25" xfId="3" applyNumberFormat="1" applyFont="1" applyFill="1" applyBorder="1" applyAlignment="1">
      <alignment horizontal="center" vertical="top"/>
    </xf>
    <xf numFmtId="0" fontId="12" fillId="4" borderId="26" xfId="0" applyFont="1" applyFill="1" applyBorder="1"/>
    <xf numFmtId="0" fontId="12" fillId="4" borderId="27" xfId="0" applyFont="1" applyFill="1" applyBorder="1"/>
    <xf numFmtId="0" fontId="2" fillId="2" borderId="15" xfId="0" applyFont="1" applyFill="1" applyBorder="1" applyAlignment="1">
      <alignment vertical="top"/>
    </xf>
    <xf numFmtId="0" fontId="2" fillId="2" borderId="16" xfId="0" applyFont="1" applyFill="1" applyBorder="1" applyAlignment="1">
      <alignment vertical="top"/>
    </xf>
    <xf numFmtId="0" fontId="17" fillId="5" borderId="12" xfId="0" applyFont="1" applyFill="1" applyBorder="1" applyAlignment="1">
      <alignment vertical="top"/>
    </xf>
    <xf numFmtId="0" fontId="2" fillId="5" borderId="13" xfId="0" applyFont="1" applyFill="1" applyBorder="1" applyAlignment="1">
      <alignment vertical="top"/>
    </xf>
    <xf numFmtId="0" fontId="2" fillId="5" borderId="13" xfId="0" applyFont="1" applyFill="1" applyBorder="1" applyAlignment="1">
      <alignment horizontal="center" vertical="top"/>
    </xf>
    <xf numFmtId="0" fontId="2" fillId="5" borderId="14" xfId="0" applyFont="1" applyFill="1" applyBorder="1" applyAlignment="1">
      <alignment horizontal="center" vertical="top"/>
    </xf>
    <xf numFmtId="0" fontId="12" fillId="4" borderId="28" xfId="0" applyFont="1" applyFill="1" applyBorder="1"/>
    <xf numFmtId="0" fontId="2" fillId="2" borderId="0" xfId="0" applyFont="1" applyFill="1" applyBorder="1" applyAlignment="1">
      <alignment vertical="top"/>
    </xf>
    <xf numFmtId="0" fontId="2" fillId="3" borderId="0" xfId="0" applyFont="1" applyFill="1" applyBorder="1" applyAlignment="1">
      <alignment vertical="top"/>
    </xf>
    <xf numFmtId="0" fontId="2" fillId="2" borderId="29" xfId="0" applyFont="1" applyFill="1" applyBorder="1" applyAlignment="1">
      <alignment vertical="top"/>
    </xf>
    <xf numFmtId="0" fontId="2" fillId="2" borderId="30" xfId="0" applyFont="1" applyFill="1" applyBorder="1" applyAlignment="1">
      <alignment vertical="top"/>
    </xf>
    <xf numFmtId="0" fontId="2" fillId="2" borderId="31" xfId="0" applyFont="1" applyFill="1" applyBorder="1" applyAlignment="1">
      <alignment horizontal="center" vertical="top"/>
    </xf>
    <xf numFmtId="0" fontId="2" fillId="2" borderId="32" xfId="0" applyFont="1" applyFill="1" applyBorder="1" applyAlignment="1">
      <alignment horizontal="center" vertical="top"/>
    </xf>
    <xf numFmtId="0" fontId="2" fillId="2" borderId="33" xfId="0" applyFont="1" applyFill="1" applyBorder="1" applyAlignment="1">
      <alignment vertical="top"/>
    </xf>
    <xf numFmtId="0" fontId="2" fillId="2" borderId="34" xfId="0" applyFont="1" applyFill="1" applyBorder="1" applyAlignment="1">
      <alignment vertical="top"/>
    </xf>
    <xf numFmtId="0" fontId="2" fillId="2" borderId="35" xfId="0" applyFont="1" applyFill="1" applyBorder="1" applyAlignment="1">
      <alignment horizontal="center" vertical="top"/>
    </xf>
    <xf numFmtId="0" fontId="2" fillId="2" borderId="1" xfId="0" applyFont="1" applyFill="1" applyBorder="1" applyAlignment="1">
      <alignment vertical="top"/>
    </xf>
    <xf numFmtId="0" fontId="2" fillId="2" borderId="2" xfId="0" applyFont="1" applyFill="1" applyBorder="1" applyAlignment="1">
      <alignment vertical="top"/>
    </xf>
    <xf numFmtId="0" fontId="2" fillId="0" borderId="36" xfId="0" applyFont="1" applyBorder="1" applyAlignment="1">
      <alignment vertical="top" wrapText="1"/>
    </xf>
    <xf numFmtId="0" fontId="2" fillId="0" borderId="18" xfId="0" applyFont="1" applyBorder="1" applyAlignment="1">
      <alignment horizontal="center" vertical="top" wrapText="1"/>
    </xf>
    <xf numFmtId="0" fontId="2" fillId="0" borderId="37" xfId="0" applyFont="1" applyBorder="1" applyAlignment="1">
      <alignment vertical="top" wrapText="1"/>
    </xf>
    <xf numFmtId="0" fontId="2" fillId="0" borderId="38" xfId="0" applyFont="1" applyBorder="1" applyAlignment="1">
      <alignment vertical="top" wrapText="1"/>
    </xf>
    <xf numFmtId="0" fontId="2" fillId="0" borderId="24" xfId="0" applyFont="1" applyBorder="1" applyAlignment="1">
      <alignment horizontal="center" vertical="top" wrapText="1"/>
    </xf>
    <xf numFmtId="0" fontId="8" fillId="4" borderId="39" xfId="0" applyFont="1" applyFill="1" applyBorder="1" applyAlignment="1">
      <alignment vertical="top"/>
    </xf>
    <xf numFmtId="0" fontId="8" fillId="4" borderId="39" xfId="0" applyFont="1" applyFill="1" applyBorder="1" applyAlignment="1">
      <alignment horizontal="center" vertical="top"/>
    </xf>
    <xf numFmtId="0" fontId="8" fillId="4" borderId="40" xfId="0" applyFont="1" applyFill="1" applyBorder="1" applyAlignment="1">
      <alignment horizontal="center" vertical="top"/>
    </xf>
    <xf numFmtId="0" fontId="8" fillId="4" borderId="41" xfId="0" applyFont="1" applyFill="1" applyBorder="1" applyAlignment="1">
      <alignment vertical="top"/>
    </xf>
    <xf numFmtId="0" fontId="8" fillId="4" borderId="33" xfId="0" applyFont="1" applyFill="1" applyBorder="1" applyAlignment="1">
      <alignment vertical="top" wrapText="1"/>
    </xf>
    <xf numFmtId="0" fontId="8" fillId="4" borderId="42" xfId="0" applyFont="1" applyFill="1" applyBorder="1" applyAlignment="1">
      <alignment vertical="top"/>
    </xf>
    <xf numFmtId="0" fontId="8" fillId="4" borderId="42" xfId="0" applyFont="1" applyFill="1" applyBorder="1" applyAlignment="1">
      <alignment horizontal="center" vertical="top"/>
    </xf>
    <xf numFmtId="0" fontId="8" fillId="4" borderId="34" xfId="0" applyFont="1" applyFill="1" applyBorder="1" applyAlignment="1">
      <alignment horizontal="center" vertical="top"/>
    </xf>
    <xf numFmtId="0" fontId="2" fillId="2" borderId="4" xfId="0" applyFont="1" applyFill="1" applyBorder="1" applyAlignment="1">
      <alignment horizontal="center" vertical="top"/>
    </xf>
    <xf numFmtId="0" fontId="2" fillId="2" borderId="42" xfId="0" applyFont="1" applyFill="1" applyBorder="1" applyAlignment="1">
      <alignment vertical="top"/>
    </xf>
    <xf numFmtId="1" fontId="9" fillId="3" borderId="0" xfId="2" applyNumberFormat="1" applyFont="1" applyFill="1" applyBorder="1" applyAlignment="1">
      <alignment horizontal="left"/>
    </xf>
    <xf numFmtId="0" fontId="2" fillId="0" borderId="25" xfId="0" applyFont="1" applyBorder="1" applyAlignment="1">
      <alignment horizontal="center" vertical="top" wrapText="1"/>
    </xf>
    <xf numFmtId="0" fontId="2" fillId="0" borderId="19" xfId="0" applyFont="1" applyBorder="1" applyAlignment="1">
      <alignment horizontal="center" vertical="top" wrapText="1"/>
    </xf>
    <xf numFmtId="0" fontId="2" fillId="0" borderId="21" xfId="0" applyFont="1" applyBorder="1" applyAlignment="1">
      <alignment vertical="top" wrapText="1"/>
    </xf>
    <xf numFmtId="0" fontId="2" fillId="0" borderId="21" xfId="0" applyFont="1" applyBorder="1" applyAlignment="1">
      <alignment horizontal="center" vertical="top" wrapText="1"/>
    </xf>
    <xf numFmtId="0" fontId="2" fillId="0" borderId="22" xfId="0" applyFont="1" applyBorder="1" applyAlignment="1">
      <alignment horizontal="center" vertical="top" wrapText="1"/>
    </xf>
    <xf numFmtId="0" fontId="2" fillId="2" borderId="11" xfId="0" applyFont="1" applyFill="1" applyBorder="1" applyAlignment="1">
      <alignment horizontal="center" vertical="top"/>
    </xf>
    <xf numFmtId="0" fontId="2" fillId="2" borderId="43" xfId="0" applyFont="1" applyFill="1" applyBorder="1" applyAlignment="1">
      <alignment horizontal="center" vertical="top"/>
    </xf>
    <xf numFmtId="0" fontId="2" fillId="2" borderId="44" xfId="0" applyFont="1" applyFill="1" applyBorder="1" applyAlignment="1">
      <alignment horizontal="center" vertical="top"/>
    </xf>
    <xf numFmtId="0" fontId="13" fillId="4" borderId="12" xfId="0" applyFont="1" applyFill="1" applyBorder="1"/>
    <xf numFmtId="0" fontId="12" fillId="4" borderId="13" xfId="0" applyFont="1" applyFill="1" applyBorder="1"/>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2" fillId="2" borderId="45" xfId="0" applyFont="1" applyFill="1" applyBorder="1" applyAlignment="1">
      <alignment horizontal="center" vertical="top"/>
    </xf>
    <xf numFmtId="0" fontId="2" fillId="3" borderId="46" xfId="0" applyFont="1" applyFill="1" applyBorder="1" applyAlignment="1">
      <alignment vertical="top"/>
    </xf>
    <xf numFmtId="0" fontId="2" fillId="2" borderId="0" xfId="0" applyFont="1" applyFill="1" applyBorder="1"/>
    <xf numFmtId="0" fontId="2" fillId="3" borderId="47" xfId="0" applyFont="1" applyFill="1" applyBorder="1" applyAlignment="1">
      <alignment horizontal="center" vertical="top"/>
    </xf>
    <xf numFmtId="0" fontId="2" fillId="3" borderId="48" xfId="0" applyFont="1" applyFill="1" applyBorder="1" applyAlignment="1">
      <alignment horizontal="center" vertical="top"/>
    </xf>
    <xf numFmtId="0" fontId="2" fillId="3" borderId="49" xfId="0" applyFont="1" applyFill="1" applyBorder="1" applyAlignment="1">
      <alignment horizontal="center" vertical="top"/>
    </xf>
    <xf numFmtId="0" fontId="2" fillId="3" borderId="50" xfId="0" applyFont="1" applyFill="1" applyBorder="1" applyAlignment="1">
      <alignment horizontal="center" vertical="top"/>
    </xf>
    <xf numFmtId="0" fontId="2" fillId="3" borderId="51" xfId="0" applyFont="1" applyFill="1" applyBorder="1" applyAlignment="1">
      <alignment horizontal="center" vertical="top"/>
    </xf>
    <xf numFmtId="0" fontId="2" fillId="3" borderId="52" xfId="0" applyFont="1" applyFill="1" applyBorder="1" applyAlignment="1">
      <alignment horizontal="center" vertical="top"/>
    </xf>
    <xf numFmtId="0" fontId="2" fillId="2" borderId="42" xfId="0" applyFont="1" applyFill="1" applyBorder="1"/>
    <xf numFmtId="0" fontId="19" fillId="4" borderId="53" xfId="0" applyFont="1" applyFill="1" applyBorder="1" applyAlignment="1">
      <alignment vertical="top" wrapText="1"/>
    </xf>
    <xf numFmtId="0" fontId="10" fillId="5" borderId="12" xfId="0" applyFont="1" applyFill="1" applyBorder="1"/>
    <xf numFmtId="0" fontId="0" fillId="5" borderId="14" xfId="0" applyFill="1" applyBorder="1"/>
    <xf numFmtId="3" fontId="2" fillId="3" borderId="4" xfId="0" applyNumberFormat="1" applyFont="1" applyFill="1" applyBorder="1" applyAlignment="1">
      <alignment horizontal="center" vertical="top"/>
    </xf>
    <xf numFmtId="3" fontId="2" fillId="3" borderId="43" xfId="0" applyNumberFormat="1" applyFont="1" applyFill="1" applyBorder="1" applyAlignment="1">
      <alignment horizontal="center" vertical="top"/>
    </xf>
    <xf numFmtId="3" fontId="2" fillId="3" borderId="3" xfId="0" applyNumberFormat="1" applyFont="1" applyFill="1" applyBorder="1" applyAlignment="1">
      <alignment horizontal="center" vertical="top"/>
    </xf>
    <xf numFmtId="3" fontId="2" fillId="3" borderId="54" xfId="0" applyNumberFormat="1" applyFont="1" applyFill="1" applyBorder="1" applyAlignment="1">
      <alignment horizontal="center" vertical="top"/>
    </xf>
    <xf numFmtId="3" fontId="2" fillId="3" borderId="55" xfId="0" applyNumberFormat="1" applyFont="1" applyFill="1" applyBorder="1" applyAlignment="1">
      <alignment horizontal="center" vertical="top"/>
    </xf>
    <xf numFmtId="3" fontId="2" fillId="3" borderId="32" xfId="0" applyNumberFormat="1" applyFont="1" applyFill="1" applyBorder="1" applyAlignment="1">
      <alignment horizontal="center" vertical="top"/>
    </xf>
    <xf numFmtId="3" fontId="2" fillId="3" borderId="56" xfId="0" applyNumberFormat="1" applyFont="1" applyFill="1" applyBorder="1" applyAlignment="1">
      <alignment horizontal="center" vertical="top"/>
    </xf>
    <xf numFmtId="3" fontId="2" fillId="3" borderId="57" xfId="0" applyNumberFormat="1" applyFont="1" applyFill="1" applyBorder="1" applyAlignment="1">
      <alignment horizontal="center" vertical="top"/>
    </xf>
    <xf numFmtId="3" fontId="2" fillId="3" borderId="58" xfId="0" applyNumberFormat="1" applyFont="1" applyFill="1" applyBorder="1" applyAlignment="1">
      <alignment horizontal="center" vertical="top"/>
    </xf>
    <xf numFmtId="3" fontId="2" fillId="3" borderId="59" xfId="0" applyNumberFormat="1" applyFont="1" applyFill="1" applyBorder="1" applyAlignment="1">
      <alignment horizontal="center" vertical="top"/>
    </xf>
    <xf numFmtId="3" fontId="2" fillId="3" borderId="60" xfId="0" applyNumberFormat="1" applyFont="1" applyFill="1" applyBorder="1" applyAlignment="1">
      <alignment horizontal="center" vertical="top"/>
    </xf>
    <xf numFmtId="3" fontId="2" fillId="2" borderId="10" xfId="0" applyNumberFormat="1" applyFont="1" applyFill="1" applyBorder="1" applyAlignment="1">
      <alignment horizontal="center" vertical="top"/>
    </xf>
    <xf numFmtId="3" fontId="2" fillId="2" borderId="61" xfId="0" applyNumberFormat="1" applyFont="1" applyFill="1" applyBorder="1" applyAlignment="1">
      <alignment horizontal="center" vertical="top"/>
    </xf>
    <xf numFmtId="3" fontId="2" fillId="2" borderId="62" xfId="0" applyNumberFormat="1" applyFont="1" applyFill="1" applyBorder="1" applyAlignment="1">
      <alignment horizontal="center" vertical="top"/>
    </xf>
    <xf numFmtId="0" fontId="3" fillId="2" borderId="1" xfId="0" applyFont="1" applyFill="1" applyBorder="1" applyAlignment="1">
      <alignment vertical="top"/>
    </xf>
    <xf numFmtId="3" fontId="3" fillId="2" borderId="1" xfId="0" applyNumberFormat="1" applyFont="1" applyFill="1" applyBorder="1" applyAlignment="1">
      <alignment horizontal="center" vertical="top"/>
    </xf>
    <xf numFmtId="0" fontId="20" fillId="0" borderId="0" xfId="0" applyFont="1"/>
    <xf numFmtId="0" fontId="3" fillId="2" borderId="2" xfId="0" applyFont="1" applyFill="1" applyBorder="1" applyAlignment="1">
      <alignment vertical="top"/>
    </xf>
    <xf numFmtId="3" fontId="3" fillId="2" borderId="2" xfId="0" applyNumberFormat="1" applyFont="1" applyFill="1" applyBorder="1" applyAlignment="1">
      <alignment horizontal="center" vertical="top"/>
    </xf>
    <xf numFmtId="3" fontId="3" fillId="2" borderId="10" xfId="0" applyNumberFormat="1" applyFont="1" applyFill="1" applyBorder="1" applyAlignment="1">
      <alignment horizontal="center" vertical="top"/>
    </xf>
    <xf numFmtId="3" fontId="3" fillId="2" borderId="9" xfId="0" applyNumberFormat="1" applyFont="1" applyFill="1" applyBorder="1" applyAlignment="1">
      <alignment horizontal="center" vertical="top"/>
    </xf>
    <xf numFmtId="0" fontId="14" fillId="2" borderId="23" xfId="0" applyFont="1" applyFill="1" applyBorder="1" applyAlignment="1">
      <alignment vertical="top"/>
    </xf>
    <xf numFmtId="0" fontId="2" fillId="2" borderId="25" xfId="0" applyFont="1" applyFill="1" applyBorder="1" applyAlignment="1">
      <alignment vertical="top" wrapText="1"/>
    </xf>
    <xf numFmtId="0" fontId="14" fillId="2" borderId="17" xfId="0" applyFont="1" applyFill="1" applyBorder="1" applyAlignment="1">
      <alignment vertical="top"/>
    </xf>
    <xf numFmtId="0" fontId="2" fillId="2" borderId="19" xfId="0" applyFont="1" applyFill="1" applyBorder="1" applyAlignment="1">
      <alignment horizontal="left" vertical="top" wrapText="1"/>
    </xf>
    <xf numFmtId="0" fontId="14" fillId="2" borderId="20" xfId="0" applyFont="1" applyFill="1" applyBorder="1" applyAlignment="1">
      <alignment vertical="top"/>
    </xf>
    <xf numFmtId="0" fontId="2" fillId="2" borderId="22" xfId="0" applyFont="1" applyFill="1" applyBorder="1" applyAlignment="1">
      <alignment horizontal="left" vertical="top" wrapText="1"/>
    </xf>
    <xf numFmtId="0" fontId="2" fillId="2" borderId="24" xfId="0" applyFont="1" applyFill="1" applyBorder="1" applyAlignment="1">
      <alignment vertical="top" wrapText="1"/>
    </xf>
    <xf numFmtId="0" fontId="2" fillId="2" borderId="18" xfId="0" applyFont="1" applyFill="1" applyBorder="1" applyAlignment="1">
      <alignment horizontal="left" vertical="top" wrapText="1"/>
    </xf>
    <xf numFmtId="0" fontId="14" fillId="2" borderId="29" xfId="0" applyFont="1" applyFill="1" applyBorder="1" applyAlignment="1">
      <alignment vertical="top"/>
    </xf>
    <xf numFmtId="0" fontId="2" fillId="2" borderId="11" xfId="0" applyFont="1" applyFill="1" applyBorder="1" applyAlignment="1">
      <alignment horizontal="left" vertical="top" wrapText="1"/>
    </xf>
    <xf numFmtId="0" fontId="14" fillId="2" borderId="33" xfId="0" applyFont="1" applyFill="1" applyBorder="1" applyAlignment="1">
      <alignment vertical="top"/>
    </xf>
    <xf numFmtId="0" fontId="2" fillId="2" borderId="44" xfId="0" applyFont="1" applyFill="1" applyBorder="1" applyAlignment="1">
      <alignment horizontal="left" vertical="top" wrapText="1"/>
    </xf>
    <xf numFmtId="0" fontId="2" fillId="2" borderId="45" xfId="0" applyFont="1" applyFill="1" applyBorder="1" applyAlignment="1">
      <alignment vertical="top" wrapText="1"/>
    </xf>
    <xf numFmtId="0" fontId="12" fillId="4" borderId="14" xfId="0" applyFont="1" applyFill="1" applyBorder="1"/>
    <xf numFmtId="3" fontId="2" fillId="3" borderId="63" xfId="0" applyNumberFormat="1" applyFont="1" applyFill="1" applyBorder="1" applyAlignment="1">
      <alignment horizontal="center" vertical="top"/>
    </xf>
    <xf numFmtId="3" fontId="2" fillId="3" borderId="64" xfId="0" applyNumberFormat="1" applyFont="1" applyFill="1" applyBorder="1" applyAlignment="1">
      <alignment horizontal="center" vertical="top"/>
    </xf>
    <xf numFmtId="3" fontId="2" fillId="3" borderId="65" xfId="0" applyNumberFormat="1" applyFont="1" applyFill="1" applyBorder="1" applyAlignment="1">
      <alignment horizontal="center" vertical="top"/>
    </xf>
    <xf numFmtId="3" fontId="2" fillId="3" borderId="30" xfId="0" applyNumberFormat="1" applyFont="1" applyFill="1" applyBorder="1" applyAlignment="1">
      <alignment horizontal="center" vertical="top"/>
    </xf>
    <xf numFmtId="3" fontId="2" fillId="2" borderId="66" xfId="0" applyNumberFormat="1" applyFont="1" applyFill="1" applyBorder="1" applyAlignment="1">
      <alignment horizontal="center" vertical="top"/>
    </xf>
    <xf numFmtId="3" fontId="2" fillId="2" borderId="67" xfId="0" applyNumberFormat="1" applyFont="1" applyFill="1" applyBorder="1" applyAlignment="1">
      <alignment horizontal="center" vertical="top"/>
    </xf>
    <xf numFmtId="3" fontId="2" fillId="3" borderId="68" xfId="0" applyNumberFormat="1" applyFont="1" applyFill="1" applyBorder="1" applyAlignment="1">
      <alignment horizontal="center" vertical="top"/>
    </xf>
    <xf numFmtId="3" fontId="2" fillId="3" borderId="69" xfId="0" applyNumberFormat="1" applyFont="1" applyFill="1" applyBorder="1" applyAlignment="1">
      <alignment horizontal="center" vertical="top"/>
    </xf>
    <xf numFmtId="3" fontId="2" fillId="3" borderId="70" xfId="0" applyNumberFormat="1" applyFont="1" applyFill="1" applyBorder="1" applyAlignment="1">
      <alignment horizontal="center" vertical="top"/>
    </xf>
    <xf numFmtId="3" fontId="2" fillId="3" borderId="31" xfId="0" applyNumberFormat="1" applyFont="1" applyFill="1" applyBorder="1" applyAlignment="1">
      <alignment horizontal="center" vertical="top"/>
    </xf>
    <xf numFmtId="3" fontId="2" fillId="3" borderId="71" xfId="0" applyNumberFormat="1" applyFont="1" applyFill="1" applyBorder="1" applyAlignment="1">
      <alignment horizontal="center" vertical="top"/>
    </xf>
    <xf numFmtId="3" fontId="2" fillId="2" borderId="72" xfId="0" applyNumberFormat="1" applyFont="1" applyFill="1" applyBorder="1" applyAlignment="1">
      <alignment horizontal="center" vertical="top"/>
    </xf>
    <xf numFmtId="3" fontId="2" fillId="2" borderId="73" xfId="0" applyNumberFormat="1" applyFont="1" applyFill="1" applyBorder="1" applyAlignment="1">
      <alignment horizontal="center" vertical="top"/>
    </xf>
    <xf numFmtId="0" fontId="3" fillId="2" borderId="74" xfId="0" applyFont="1" applyFill="1" applyBorder="1" applyAlignment="1">
      <alignment vertical="top"/>
    </xf>
    <xf numFmtId="0" fontId="2" fillId="2" borderId="64" xfId="0" applyFont="1" applyFill="1" applyBorder="1" applyAlignment="1">
      <alignment vertical="top"/>
    </xf>
    <xf numFmtId="0" fontId="2" fillId="2" borderId="75" xfId="0" applyFont="1" applyFill="1" applyBorder="1" applyAlignment="1">
      <alignment horizontal="center" vertical="top"/>
    </xf>
    <xf numFmtId="0" fontId="2" fillId="2" borderId="64" xfId="0" applyFont="1" applyFill="1" applyBorder="1" applyAlignment="1">
      <alignment horizontal="center" vertical="top"/>
    </xf>
    <xf numFmtId="0" fontId="2" fillId="2" borderId="41" xfId="0" applyFont="1" applyFill="1" applyBorder="1" applyAlignment="1">
      <alignment vertical="top"/>
    </xf>
    <xf numFmtId="0" fontId="2" fillId="2" borderId="40" xfId="0" applyFont="1" applyFill="1" applyBorder="1" applyAlignment="1">
      <alignment vertical="top"/>
    </xf>
    <xf numFmtId="0" fontId="2" fillId="2" borderId="30" xfId="0" applyFont="1" applyFill="1" applyBorder="1" applyAlignment="1">
      <alignment horizontal="left" vertical="top" indent="1"/>
    </xf>
    <xf numFmtId="0" fontId="2" fillId="2" borderId="76" xfId="0" applyFont="1" applyFill="1" applyBorder="1" applyAlignment="1">
      <alignment horizontal="center" vertical="top"/>
    </xf>
    <xf numFmtId="0" fontId="2" fillId="2" borderId="77" xfId="0" applyFont="1" applyFill="1" applyBorder="1" applyAlignment="1">
      <alignment horizontal="center" vertical="top"/>
    </xf>
    <xf numFmtId="0" fontId="2" fillId="3" borderId="65" xfId="0" applyFont="1" applyFill="1" applyBorder="1" applyAlignment="1">
      <alignment horizontal="center" vertical="top"/>
    </xf>
    <xf numFmtId="0" fontId="2" fillId="3" borderId="69" xfId="0" applyFont="1" applyFill="1" applyBorder="1" applyAlignment="1">
      <alignment horizontal="center" vertical="top"/>
    </xf>
    <xf numFmtId="0" fontId="2" fillId="2" borderId="66" xfId="0" applyFont="1" applyFill="1" applyBorder="1" applyAlignment="1">
      <alignment horizontal="center" vertical="top"/>
    </xf>
    <xf numFmtId="0" fontId="2" fillId="2" borderId="67" xfId="0" applyFont="1" applyFill="1" applyBorder="1" applyAlignment="1">
      <alignment horizontal="center" vertical="top"/>
    </xf>
    <xf numFmtId="0" fontId="2" fillId="2" borderId="0" xfId="0" applyFont="1" applyFill="1" applyBorder="1" applyAlignment="1">
      <alignment horizontal="left" vertical="top" indent="1"/>
    </xf>
    <xf numFmtId="0" fontId="2" fillId="2" borderId="78" xfId="0" applyFont="1" applyFill="1" applyBorder="1" applyAlignment="1">
      <alignment horizontal="center" vertical="top"/>
    </xf>
    <xf numFmtId="164" fontId="2" fillId="3" borderId="79" xfId="3" applyNumberFormat="1" applyFont="1" applyFill="1" applyBorder="1" applyAlignment="1">
      <alignment horizontal="center" vertical="top"/>
    </xf>
    <xf numFmtId="164" fontId="2" fillId="3" borderId="45" xfId="3" applyNumberFormat="1" applyFont="1" applyFill="1" applyBorder="1" applyAlignment="1">
      <alignment horizontal="center" vertical="top"/>
    </xf>
    <xf numFmtId="164" fontId="2" fillId="3" borderId="80" xfId="3" applyNumberFormat="1" applyFont="1" applyFill="1" applyBorder="1" applyAlignment="1">
      <alignment horizontal="center" vertical="top"/>
    </xf>
    <xf numFmtId="164" fontId="2" fillId="3" borderId="44" xfId="3" applyNumberFormat="1" applyFont="1" applyFill="1" applyBorder="1" applyAlignment="1">
      <alignment horizontal="center" vertical="top"/>
    </xf>
    <xf numFmtId="0" fontId="2" fillId="2" borderId="0" xfId="0" applyFont="1" applyFill="1" applyBorder="1" applyAlignment="1">
      <alignment horizontal="left" indent="1"/>
    </xf>
    <xf numFmtId="0" fontId="2" fillId="2" borderId="63" xfId="0" applyFont="1" applyFill="1" applyBorder="1" applyAlignment="1">
      <alignment horizontal="center" vertical="top"/>
    </xf>
    <xf numFmtId="0" fontId="2" fillId="2" borderId="21" xfId="0" applyFont="1" applyFill="1" applyBorder="1" applyAlignment="1">
      <alignment horizontal="left" vertical="top" wrapText="1"/>
    </xf>
    <xf numFmtId="0" fontId="2" fillId="2" borderId="81" xfId="0" applyFont="1" applyFill="1" applyBorder="1" applyAlignment="1">
      <alignment horizontal="center" vertical="top"/>
    </xf>
    <xf numFmtId="0" fontId="2" fillId="3" borderId="82" xfId="0" applyFont="1" applyFill="1" applyBorder="1" applyAlignment="1">
      <alignment horizontal="center" vertical="top"/>
    </xf>
    <xf numFmtId="0" fontId="2" fillId="2" borderId="83" xfId="0" applyFont="1" applyFill="1" applyBorder="1" applyAlignment="1">
      <alignment horizontal="center" vertical="top"/>
    </xf>
    <xf numFmtId="0" fontId="2" fillId="2" borderId="84" xfId="0" applyFont="1" applyFill="1" applyBorder="1" applyAlignment="1">
      <alignment horizontal="center" vertical="top"/>
    </xf>
    <xf numFmtId="0" fontId="2" fillId="2" borderId="82" xfId="0" applyFont="1" applyFill="1" applyBorder="1" applyAlignment="1">
      <alignment horizontal="center" vertical="top"/>
    </xf>
    <xf numFmtId="0" fontId="12" fillId="4" borderId="13" xfId="0" applyFont="1" applyFill="1" applyBorder="1" applyAlignment="1">
      <alignment horizontal="center"/>
    </xf>
    <xf numFmtId="0" fontId="2" fillId="0" borderId="79" xfId="0" applyFont="1" applyBorder="1" applyAlignment="1">
      <alignment horizontal="center" vertical="top" wrapText="1"/>
    </xf>
    <xf numFmtId="0" fontId="2" fillId="0" borderId="5" xfId="0" applyFont="1" applyBorder="1" applyAlignment="1">
      <alignment horizontal="center" vertical="top" wrapText="1"/>
    </xf>
    <xf numFmtId="0" fontId="2" fillId="0" borderId="80" xfId="0" applyFont="1" applyBorder="1" applyAlignment="1">
      <alignment horizontal="center" vertical="top" wrapText="1"/>
    </xf>
    <xf numFmtId="0" fontId="12" fillId="4" borderId="85" xfId="0" applyFont="1" applyFill="1" applyBorder="1" applyAlignment="1">
      <alignment horizontal="center"/>
    </xf>
    <xf numFmtId="0" fontId="14" fillId="3" borderId="0" xfId="0" applyFont="1" applyFill="1" applyBorder="1" applyAlignment="1">
      <alignment horizontal="center"/>
    </xf>
    <xf numFmtId="0" fontId="0" fillId="0" borderId="0" xfId="0" applyAlignment="1">
      <alignment horizontal="center"/>
    </xf>
    <xf numFmtId="0" fontId="2" fillId="2" borderId="86" xfId="0" applyFont="1" applyFill="1" applyBorder="1" applyAlignment="1">
      <alignment horizontal="center" vertical="top"/>
    </xf>
    <xf numFmtId="0" fontId="2" fillId="2" borderId="87" xfId="0" applyFont="1" applyFill="1" applyBorder="1" applyAlignment="1">
      <alignment horizontal="center" vertical="top"/>
    </xf>
    <xf numFmtId="0" fontId="15" fillId="0" borderId="24" xfId="0" applyFont="1" applyBorder="1" applyAlignment="1">
      <alignment horizontal="center" vertical="top" wrapText="1"/>
    </xf>
    <xf numFmtId="0" fontId="4" fillId="0" borderId="0" xfId="0" applyFont="1" applyAlignment="1">
      <alignment horizontal="center"/>
    </xf>
    <xf numFmtId="0" fontId="3" fillId="2" borderId="78" xfId="0" applyFont="1" applyFill="1" applyBorder="1" applyAlignment="1">
      <alignment horizontal="center" vertical="top"/>
    </xf>
    <xf numFmtId="0" fontId="2" fillId="3" borderId="82" xfId="0" applyFont="1" applyFill="1" applyBorder="1" applyAlignment="1">
      <alignment horizontal="center"/>
    </xf>
    <xf numFmtId="0" fontId="3" fillId="2" borderId="81" xfId="0" applyFont="1" applyFill="1" applyBorder="1" applyAlignment="1">
      <alignment horizontal="center" vertical="top"/>
    </xf>
    <xf numFmtId="0" fontId="2" fillId="2" borderId="9" xfId="0" applyFont="1" applyFill="1" applyBorder="1" applyAlignment="1">
      <alignment horizontal="left" vertical="top" indent="1"/>
    </xf>
    <xf numFmtId="0" fontId="2" fillId="2" borderId="58" xfId="0" applyFont="1" applyFill="1" applyBorder="1" applyAlignment="1">
      <alignment horizontal="center" vertical="top"/>
    </xf>
    <xf numFmtId="0" fontId="2" fillId="2" borderId="88" xfId="0" applyFont="1" applyFill="1" applyBorder="1" applyAlignment="1">
      <alignment horizontal="center" vertical="top"/>
    </xf>
    <xf numFmtId="0" fontId="2" fillId="0" borderId="38" xfId="0" applyFont="1" applyBorder="1" applyAlignment="1">
      <alignment horizontal="center" vertical="top" wrapText="1"/>
    </xf>
    <xf numFmtId="0" fontId="2" fillId="2" borderId="9" xfId="0" applyFont="1" applyFill="1" applyBorder="1" applyAlignment="1">
      <alignment horizontal="left" indent="1"/>
    </xf>
    <xf numFmtId="3" fontId="2" fillId="2" borderId="63" xfId="0" applyNumberFormat="1" applyFont="1" applyFill="1" applyBorder="1" applyAlignment="1">
      <alignment horizontal="center" vertical="top"/>
    </xf>
    <xf numFmtId="0" fontId="21" fillId="2" borderId="29" xfId="0" applyFont="1" applyFill="1" applyBorder="1" applyAlignment="1">
      <alignment vertical="top"/>
    </xf>
    <xf numFmtId="0" fontId="21" fillId="2" borderId="0" xfId="0" applyFont="1" applyFill="1" applyBorder="1"/>
    <xf numFmtId="3" fontId="2" fillId="3" borderId="89" xfId="0" applyNumberFormat="1" applyFont="1" applyFill="1" applyBorder="1" applyAlignment="1">
      <alignment horizontal="center" vertical="top"/>
    </xf>
    <xf numFmtId="0" fontId="2" fillId="2" borderId="16" xfId="0" applyFont="1" applyFill="1" applyBorder="1" applyAlignment="1">
      <alignment horizontal="center" vertical="top"/>
    </xf>
    <xf numFmtId="0" fontId="2" fillId="2" borderId="74" xfId="0" applyFont="1" applyFill="1" applyBorder="1" applyAlignment="1">
      <alignment horizontal="center" vertical="top"/>
    </xf>
    <xf numFmtId="0" fontId="2" fillId="2" borderId="15" xfId="0" applyFont="1" applyFill="1" applyBorder="1" applyAlignment="1">
      <alignment horizontal="center" vertical="top"/>
    </xf>
    <xf numFmtId="0" fontId="2" fillId="2" borderId="90" xfId="0" applyFont="1" applyFill="1" applyBorder="1" applyAlignment="1">
      <alignment horizontal="center" vertical="top"/>
    </xf>
    <xf numFmtId="0" fontId="2" fillId="2" borderId="91" xfId="0" applyFont="1" applyFill="1" applyBorder="1" applyAlignment="1">
      <alignment horizontal="center" vertical="top"/>
    </xf>
    <xf numFmtId="0" fontId="2" fillId="2" borderId="92" xfId="0" applyFont="1" applyFill="1" applyBorder="1" applyAlignment="1">
      <alignment horizontal="center" vertical="top"/>
    </xf>
    <xf numFmtId="0" fontId="2" fillId="2" borderId="93" xfId="0" applyFont="1" applyFill="1" applyBorder="1" applyAlignment="1">
      <alignment horizontal="center" vertical="top"/>
    </xf>
    <xf numFmtId="0" fontId="2" fillId="2" borderId="94" xfId="0" applyFont="1" applyFill="1" applyBorder="1" applyAlignment="1">
      <alignment horizontal="center" vertical="top"/>
    </xf>
    <xf numFmtId="0" fontId="23" fillId="3" borderId="29" xfId="0" applyFont="1" applyFill="1" applyBorder="1" applyAlignment="1">
      <alignment horizontal="left" vertical="top"/>
    </xf>
    <xf numFmtId="0" fontId="24" fillId="0" borderId="0" xfId="0" applyFont="1" applyAlignment="1">
      <alignment vertical="top"/>
    </xf>
    <xf numFmtId="0" fontId="24" fillId="0" borderId="38" xfId="0" applyFont="1" applyBorder="1" applyAlignment="1">
      <alignment horizontal="center" vertical="top" wrapText="1"/>
    </xf>
    <xf numFmtId="0" fontId="24" fillId="0" borderId="0" xfId="0" applyFont="1" applyFill="1" applyAlignment="1">
      <alignment horizontal="center" vertical="top"/>
    </xf>
    <xf numFmtId="0" fontId="24" fillId="0" borderId="36" xfId="0" applyFont="1" applyBorder="1" applyAlignment="1">
      <alignment horizontal="center" vertical="top" wrapText="1"/>
    </xf>
    <xf numFmtId="0" fontId="24" fillId="0" borderId="37" xfId="0" applyFont="1" applyBorder="1" applyAlignment="1">
      <alignment horizontal="center" vertical="top" wrapText="1"/>
    </xf>
    <xf numFmtId="0" fontId="27" fillId="4" borderId="41" xfId="0" applyFont="1" applyFill="1" applyBorder="1" applyAlignment="1">
      <alignment vertical="top"/>
    </xf>
    <xf numFmtId="0" fontId="6" fillId="0" borderId="0" xfId="1" applyAlignment="1" applyProtection="1">
      <alignment vertical="top"/>
    </xf>
    <xf numFmtId="0" fontId="22" fillId="3" borderId="49" xfId="0" applyFont="1" applyFill="1" applyBorder="1" applyAlignment="1">
      <alignment horizontal="center" vertical="top"/>
    </xf>
    <xf numFmtId="0" fontId="22" fillId="3" borderId="50" xfId="0" applyFont="1" applyFill="1" applyBorder="1" applyAlignment="1">
      <alignment horizontal="center" vertical="top"/>
    </xf>
    <xf numFmtId="0" fontId="22" fillId="3" borderId="51" xfId="0" applyFont="1" applyFill="1" applyBorder="1" applyAlignment="1">
      <alignment horizontal="center" vertical="top"/>
    </xf>
    <xf numFmtId="0" fontId="22" fillId="3" borderId="52" xfId="0" applyFont="1" applyFill="1" applyBorder="1" applyAlignment="1">
      <alignment horizontal="center" vertical="top"/>
    </xf>
    <xf numFmtId="0" fontId="22" fillId="3" borderId="95" xfId="0" applyFont="1" applyFill="1" applyBorder="1" applyAlignment="1">
      <alignment horizontal="center" vertical="top"/>
    </xf>
    <xf numFmtId="0" fontId="22" fillId="3" borderId="3" xfId="0" applyFont="1" applyFill="1" applyBorder="1" applyAlignment="1">
      <alignment horizontal="center" vertical="top"/>
    </xf>
    <xf numFmtId="0" fontId="22" fillId="3" borderId="54" xfId="0" applyFont="1" applyFill="1" applyBorder="1" applyAlignment="1">
      <alignment horizontal="center" vertical="top"/>
    </xf>
    <xf numFmtId="0" fontId="22" fillId="3" borderId="4" xfId="0" applyFont="1" applyFill="1" applyBorder="1" applyAlignment="1">
      <alignment horizontal="center" vertical="top"/>
    </xf>
    <xf numFmtId="0" fontId="8" fillId="4" borderId="12" xfId="0" applyFont="1" applyFill="1" applyBorder="1" applyAlignment="1">
      <alignment vertical="center"/>
    </xf>
    <xf numFmtId="0" fontId="8" fillId="4" borderId="14" xfId="0" applyFont="1" applyFill="1" applyBorder="1" applyAlignment="1">
      <alignment vertical="center"/>
    </xf>
    <xf numFmtId="0" fontId="8" fillId="4" borderId="12" xfId="0" applyFont="1" applyFill="1" applyBorder="1" applyAlignment="1">
      <alignment horizontal="center" vertical="center"/>
    </xf>
    <xf numFmtId="0" fontId="23" fillId="3" borderId="15" xfId="0" applyFont="1" applyFill="1" applyBorder="1" applyAlignment="1">
      <alignment horizontal="left" vertical="top"/>
    </xf>
    <xf numFmtId="0" fontId="23" fillId="3" borderId="16" xfId="0" applyFont="1" applyFill="1" applyBorder="1" applyAlignment="1">
      <alignment horizontal="left" vertical="top"/>
    </xf>
    <xf numFmtId="0" fontId="23" fillId="3" borderId="74" xfId="0" applyFont="1" applyFill="1" applyBorder="1" applyAlignment="1">
      <alignment horizontal="left" vertical="top"/>
    </xf>
    <xf numFmtId="0" fontId="23" fillId="3" borderId="41" xfId="0" applyFont="1" applyFill="1" applyBorder="1" applyAlignment="1">
      <alignment horizontal="left" vertical="top"/>
    </xf>
    <xf numFmtId="0" fontId="23" fillId="3" borderId="82" xfId="0" applyFont="1" applyFill="1" applyBorder="1" applyAlignment="1">
      <alignment horizontal="center" vertical="top"/>
    </xf>
    <xf numFmtId="0" fontId="23" fillId="2" borderId="78" xfId="0" applyFont="1" applyFill="1" applyBorder="1" applyAlignment="1">
      <alignment horizontal="center" vertical="top"/>
    </xf>
    <xf numFmtId="0" fontId="23" fillId="2" borderId="83" xfId="0" applyFont="1" applyFill="1" applyBorder="1" applyAlignment="1">
      <alignment horizontal="center" vertical="top"/>
    </xf>
    <xf numFmtId="0" fontId="23" fillId="2" borderId="84" xfId="0" applyFont="1" applyFill="1" applyBorder="1" applyAlignment="1">
      <alignment horizontal="center" vertical="top"/>
    </xf>
    <xf numFmtId="0" fontId="23" fillId="2" borderId="82" xfId="0" applyFont="1" applyFill="1" applyBorder="1" applyAlignment="1">
      <alignment horizontal="center" vertical="top"/>
    </xf>
    <xf numFmtId="0" fontId="23" fillId="2" borderId="86" xfId="0" applyFont="1" applyFill="1" applyBorder="1" applyAlignment="1">
      <alignment horizontal="center" vertical="top"/>
    </xf>
    <xf numFmtId="3" fontId="2" fillId="2" borderId="1" xfId="0" applyNumberFormat="1" applyFont="1" applyFill="1" applyBorder="1" applyAlignment="1">
      <alignment horizontal="center" vertical="top"/>
    </xf>
    <xf numFmtId="3" fontId="2" fillId="2" borderId="9" xfId="0" applyNumberFormat="1" applyFont="1" applyFill="1" applyBorder="1" applyAlignment="1">
      <alignment horizontal="center" vertical="top"/>
    </xf>
    <xf numFmtId="3" fontId="2" fillId="2" borderId="2" xfId="0" applyNumberFormat="1" applyFont="1" applyFill="1" applyBorder="1" applyAlignment="1">
      <alignment horizontal="center" vertical="top"/>
    </xf>
    <xf numFmtId="3" fontId="2" fillId="2" borderId="75" xfId="0" applyNumberFormat="1" applyFont="1" applyFill="1" applyBorder="1" applyAlignment="1">
      <alignment horizontal="center" vertical="top"/>
    </xf>
    <xf numFmtId="3" fontId="2" fillId="2" borderId="76" xfId="0" applyNumberFormat="1" applyFont="1" applyFill="1" applyBorder="1" applyAlignment="1">
      <alignment horizontal="center" vertical="top"/>
    </xf>
    <xf numFmtId="3" fontId="2" fillId="2" borderId="77" xfId="0" applyNumberFormat="1" applyFont="1" applyFill="1" applyBorder="1" applyAlignment="1">
      <alignment horizontal="center" vertical="top"/>
    </xf>
    <xf numFmtId="3" fontId="2" fillId="2" borderId="31" xfId="0" applyNumberFormat="1" applyFont="1" applyFill="1" applyBorder="1" applyAlignment="1">
      <alignment horizontal="center" vertical="top"/>
    </xf>
    <xf numFmtId="3" fontId="2" fillId="2" borderId="32" xfId="0" applyNumberFormat="1" applyFont="1" applyFill="1" applyBorder="1" applyAlignment="1">
      <alignment horizontal="center" vertical="top"/>
    </xf>
    <xf numFmtId="3" fontId="2" fillId="2" borderId="11" xfId="0" applyNumberFormat="1" applyFont="1" applyFill="1" applyBorder="1" applyAlignment="1">
      <alignment horizontal="center" vertical="top"/>
    </xf>
    <xf numFmtId="3" fontId="2" fillId="2" borderId="4" xfId="0" applyNumberFormat="1" applyFont="1" applyFill="1" applyBorder="1" applyAlignment="1">
      <alignment horizontal="center" vertical="top"/>
    </xf>
    <xf numFmtId="3" fontId="2" fillId="2" borderId="43" xfId="0" applyNumberFormat="1" applyFont="1" applyFill="1" applyBorder="1" applyAlignment="1">
      <alignment horizontal="center" vertical="top"/>
    </xf>
    <xf numFmtId="3" fontId="2" fillId="2" borderId="58" xfId="0" applyNumberFormat="1" applyFont="1" applyFill="1" applyBorder="1" applyAlignment="1">
      <alignment horizontal="center" vertical="top"/>
    </xf>
    <xf numFmtId="3" fontId="2" fillId="2" borderId="88" xfId="0" applyNumberFormat="1" applyFont="1" applyFill="1" applyBorder="1" applyAlignment="1">
      <alignment horizontal="center" vertical="top"/>
    </xf>
    <xf numFmtId="3" fontId="22" fillId="3" borderId="4" xfId="0" applyNumberFormat="1" applyFont="1" applyFill="1" applyBorder="1" applyAlignment="1">
      <alignment horizontal="center" vertical="top"/>
    </xf>
    <xf numFmtId="3" fontId="22" fillId="3" borderId="3" xfId="0" applyNumberFormat="1" applyFont="1" applyFill="1" applyBorder="1" applyAlignment="1">
      <alignment horizontal="center" vertical="top"/>
    </xf>
    <xf numFmtId="3" fontId="22" fillId="3" borderId="50" xfId="0" applyNumberFormat="1" applyFont="1" applyFill="1" applyBorder="1" applyAlignment="1">
      <alignment horizontal="center" vertical="top"/>
    </xf>
    <xf numFmtId="3" fontId="22" fillId="3" borderId="96" xfId="0" applyNumberFormat="1" applyFont="1" applyFill="1" applyBorder="1" applyAlignment="1">
      <alignment horizontal="center" vertical="top"/>
    </xf>
    <xf numFmtId="3" fontId="22" fillId="3" borderId="52" xfId="0" applyNumberFormat="1" applyFont="1" applyFill="1" applyBorder="1" applyAlignment="1">
      <alignment horizontal="center" vertical="top"/>
    </xf>
    <xf numFmtId="3" fontId="22" fillId="3" borderId="97" xfId="0" applyNumberFormat="1" applyFont="1" applyFill="1" applyBorder="1" applyAlignment="1">
      <alignment horizontal="center" vertical="top"/>
    </xf>
    <xf numFmtId="164" fontId="9" fillId="3" borderId="24" xfId="3" applyNumberFormat="1" applyFont="1" applyFill="1" applyBorder="1" applyAlignment="1">
      <alignment horizontal="center" vertical="top"/>
    </xf>
    <xf numFmtId="164" fontId="9" fillId="3" borderId="25" xfId="3" applyNumberFormat="1" applyFont="1" applyFill="1" applyBorder="1" applyAlignment="1">
      <alignment horizontal="center" vertical="top"/>
    </xf>
    <xf numFmtId="164" fontId="9" fillId="3" borderId="21" xfId="3" applyNumberFormat="1" applyFont="1" applyFill="1" applyBorder="1" applyAlignment="1">
      <alignment horizontal="center" vertical="top"/>
    </xf>
    <xf numFmtId="164" fontId="9" fillId="3" borderId="22" xfId="3" applyNumberFormat="1" applyFont="1" applyFill="1" applyBorder="1" applyAlignment="1">
      <alignment horizontal="center" vertical="top"/>
    </xf>
    <xf numFmtId="0" fontId="2" fillId="0" borderId="21" xfId="0" applyFont="1" applyBorder="1" applyAlignment="1">
      <alignment horizontal="left" vertical="top" wrapText="1"/>
    </xf>
    <xf numFmtId="3" fontId="22" fillId="3" borderId="98" xfId="0" applyNumberFormat="1" applyFont="1" applyFill="1" applyBorder="1" applyAlignment="1">
      <alignment horizontal="center" vertical="top"/>
    </xf>
    <xf numFmtId="3" fontId="22" fillId="3" borderId="99" xfId="0" applyNumberFormat="1" applyFont="1" applyFill="1" applyBorder="1" applyAlignment="1">
      <alignment horizontal="center" vertical="top"/>
    </xf>
    <xf numFmtId="3" fontId="22" fillId="3" borderId="100" xfId="0" applyNumberFormat="1" applyFont="1" applyFill="1" applyBorder="1" applyAlignment="1">
      <alignment horizontal="center" vertical="top"/>
    </xf>
    <xf numFmtId="3" fontId="22" fillId="3" borderId="32" xfId="0" applyNumberFormat="1" applyFont="1" applyFill="1" applyBorder="1" applyAlignment="1">
      <alignment horizontal="center" vertical="top"/>
    </xf>
    <xf numFmtId="3" fontId="22" fillId="3" borderId="56" xfId="0" applyNumberFormat="1" applyFont="1" applyFill="1" applyBorder="1" applyAlignment="1">
      <alignment horizontal="center" vertical="top"/>
    </xf>
    <xf numFmtId="3" fontId="22" fillId="3" borderId="58" xfId="0" applyNumberFormat="1" applyFont="1" applyFill="1" applyBorder="1" applyAlignment="1">
      <alignment horizontal="center" vertical="top"/>
    </xf>
    <xf numFmtId="3" fontId="22" fillId="3" borderId="59" xfId="0" applyNumberFormat="1" applyFont="1" applyFill="1" applyBorder="1" applyAlignment="1">
      <alignment horizontal="center" vertical="top"/>
    </xf>
    <xf numFmtId="3" fontId="22" fillId="3" borderId="60" xfId="0" applyNumberFormat="1" applyFont="1" applyFill="1" applyBorder="1" applyAlignment="1">
      <alignment horizontal="center" vertical="top"/>
    </xf>
    <xf numFmtId="3" fontId="2" fillId="2" borderId="35" xfId="0" applyNumberFormat="1" applyFont="1" applyFill="1" applyBorder="1" applyAlignment="1">
      <alignment horizontal="center" vertical="top"/>
    </xf>
    <xf numFmtId="3" fontId="2" fillId="2" borderId="101" xfId="0" applyNumberFormat="1" applyFont="1" applyFill="1" applyBorder="1" applyAlignment="1">
      <alignment horizontal="center" vertical="top"/>
    </xf>
    <xf numFmtId="3" fontId="2" fillId="2" borderId="102" xfId="0" applyNumberFormat="1" applyFont="1" applyFill="1" applyBorder="1" applyAlignment="1">
      <alignment horizontal="center" vertical="top"/>
    </xf>
    <xf numFmtId="164" fontId="9" fillId="3" borderId="18" xfId="3" applyNumberFormat="1" applyFont="1" applyFill="1" applyBorder="1" applyAlignment="1">
      <alignment horizontal="center" vertical="top"/>
    </xf>
    <xf numFmtId="164" fontId="9" fillId="3" borderId="19" xfId="3" applyNumberFormat="1" applyFont="1" applyFill="1" applyBorder="1" applyAlignment="1">
      <alignment horizontal="center" vertical="top"/>
    </xf>
    <xf numFmtId="3" fontId="2" fillId="2" borderId="45" xfId="0" applyNumberFormat="1" applyFont="1" applyFill="1" applyBorder="1" applyAlignment="1">
      <alignment horizontal="center" vertical="top"/>
    </xf>
    <xf numFmtId="0" fontId="23" fillId="2" borderId="87" xfId="0" applyFont="1" applyFill="1" applyBorder="1" applyAlignment="1">
      <alignment horizontal="center" vertical="top"/>
    </xf>
    <xf numFmtId="0" fontId="2" fillId="0" borderId="36" xfId="0" applyFont="1" applyBorder="1" applyAlignment="1">
      <alignment horizontal="center" vertical="top" wrapText="1"/>
    </xf>
    <xf numFmtId="0" fontId="2" fillId="0" borderId="37" xfId="0" applyFont="1" applyBorder="1" applyAlignment="1">
      <alignment horizontal="center" vertical="top" wrapText="1"/>
    </xf>
    <xf numFmtId="3" fontId="2" fillId="2" borderId="78" xfId="0" applyNumberFormat="1" applyFont="1" applyFill="1" applyBorder="1" applyAlignment="1">
      <alignment horizontal="center" vertical="top"/>
    </xf>
    <xf numFmtId="3" fontId="2" fillId="2" borderId="44" xfId="0" applyNumberFormat="1" applyFont="1" applyFill="1" applyBorder="1" applyAlignment="1">
      <alignment horizontal="center" vertical="top"/>
    </xf>
    <xf numFmtId="0" fontId="22" fillId="3" borderId="98" xfId="0" applyFont="1" applyFill="1" applyBorder="1" applyAlignment="1">
      <alignment horizontal="center" vertical="top"/>
    </xf>
    <xf numFmtId="0" fontId="22" fillId="3" borderId="99" xfId="0" applyFont="1" applyFill="1" applyBorder="1" applyAlignment="1">
      <alignment horizontal="center" vertical="top"/>
    </xf>
    <xf numFmtId="0" fontId="23" fillId="2" borderId="78" xfId="0" applyFont="1" applyFill="1" applyBorder="1" applyAlignment="1">
      <alignment horizontal="left" vertical="top"/>
    </xf>
    <xf numFmtId="0" fontId="23" fillId="2" borderId="82" xfId="0" applyFont="1" applyFill="1" applyBorder="1" applyAlignment="1">
      <alignment horizontal="left" vertical="top"/>
    </xf>
    <xf numFmtId="0" fontId="23" fillId="2" borderId="87" xfId="0" applyFont="1" applyFill="1" applyBorder="1" applyAlignment="1">
      <alignment horizontal="left" vertical="top"/>
    </xf>
    <xf numFmtId="3" fontId="2" fillId="3" borderId="98" xfId="0" applyNumberFormat="1" applyFont="1" applyFill="1" applyBorder="1" applyAlignment="1">
      <alignment horizontal="center" vertical="top"/>
    </xf>
    <xf numFmtId="3" fontId="2" fillId="3" borderId="103" xfId="0" applyNumberFormat="1" applyFont="1" applyFill="1" applyBorder="1" applyAlignment="1">
      <alignment horizontal="center" vertical="top"/>
    </xf>
    <xf numFmtId="3" fontId="2" fillId="3" borderId="11" xfId="0" applyNumberFormat="1" applyFont="1" applyFill="1" applyBorder="1" applyAlignment="1">
      <alignment horizontal="center" vertical="top"/>
    </xf>
    <xf numFmtId="3" fontId="2" fillId="3" borderId="88" xfId="0" applyNumberFormat="1" applyFont="1" applyFill="1" applyBorder="1" applyAlignment="1">
      <alignment horizontal="center" vertical="top"/>
    </xf>
    <xf numFmtId="3" fontId="22" fillId="3" borderId="88" xfId="0" applyNumberFormat="1" applyFont="1" applyFill="1" applyBorder="1" applyAlignment="1">
      <alignment horizontal="center" vertical="top"/>
    </xf>
    <xf numFmtId="3" fontId="0" fillId="0" borderId="0" xfId="0" applyNumberFormat="1"/>
    <xf numFmtId="3" fontId="2" fillId="3" borderId="50" xfId="0" applyNumberFormat="1" applyFont="1" applyFill="1" applyBorder="1" applyAlignment="1">
      <alignment horizontal="center" vertical="top"/>
    </xf>
    <xf numFmtId="3" fontId="2" fillId="3" borderId="96" xfId="0" applyNumberFormat="1" applyFont="1" applyFill="1" applyBorder="1" applyAlignment="1">
      <alignment horizontal="center" vertical="top"/>
    </xf>
    <xf numFmtId="3" fontId="2" fillId="3" borderId="52" xfId="0" applyNumberFormat="1" applyFont="1" applyFill="1" applyBorder="1" applyAlignment="1">
      <alignment horizontal="center" vertical="top"/>
    </xf>
    <xf numFmtId="3" fontId="2" fillId="3" borderId="97" xfId="0" applyNumberFormat="1" applyFont="1" applyFill="1" applyBorder="1" applyAlignment="1">
      <alignment horizontal="center" vertical="top"/>
    </xf>
    <xf numFmtId="3" fontId="2" fillId="2" borderId="64" xfId="0" applyNumberFormat="1" applyFont="1" applyFill="1" applyBorder="1" applyAlignment="1">
      <alignment horizontal="center" vertical="top"/>
    </xf>
    <xf numFmtId="3" fontId="2" fillId="3" borderId="3" xfId="0" quotePrefix="1" applyNumberFormat="1" applyFont="1" applyFill="1" applyBorder="1" applyAlignment="1">
      <alignment horizontal="center" vertical="top"/>
    </xf>
    <xf numFmtId="3" fontId="2" fillId="3" borderId="50" xfId="0" quotePrefix="1" applyNumberFormat="1" applyFont="1" applyFill="1" applyBorder="1" applyAlignment="1">
      <alignment horizontal="center" vertical="top"/>
    </xf>
    <xf numFmtId="0" fontId="8" fillId="4" borderId="39" xfId="0" applyFont="1" applyFill="1" applyBorder="1" applyAlignment="1">
      <alignment horizontal="center" vertical="center"/>
    </xf>
    <xf numFmtId="0" fontId="28" fillId="3" borderId="29" xfId="0" applyFont="1" applyFill="1" applyBorder="1" applyAlignment="1">
      <alignment horizontal="center" vertical="top"/>
    </xf>
    <xf numFmtId="0" fontId="28" fillId="3" borderId="15" xfId="0" applyFont="1" applyFill="1" applyBorder="1" applyAlignment="1">
      <alignment horizontal="center" vertical="top"/>
    </xf>
    <xf numFmtId="0" fontId="28" fillId="2" borderId="86" xfId="0" applyFont="1" applyFill="1" applyBorder="1" applyAlignment="1">
      <alignment horizontal="center" vertical="top"/>
    </xf>
    <xf numFmtId="0" fontId="28" fillId="3" borderId="82" xfId="0" applyFont="1" applyFill="1" applyBorder="1" applyAlignment="1">
      <alignment horizontal="center" vertical="top"/>
    </xf>
    <xf numFmtId="3" fontId="3" fillId="2" borderId="1" xfId="0" applyNumberFormat="1" applyFont="1" applyFill="1" applyBorder="1" applyAlignment="1">
      <alignment vertical="top"/>
    </xf>
    <xf numFmtId="3" fontId="2" fillId="2" borderId="86" xfId="0" applyNumberFormat="1" applyFont="1" applyFill="1" applyBorder="1" applyAlignment="1">
      <alignment horizontal="center" vertical="top"/>
    </xf>
    <xf numFmtId="3" fontId="26" fillId="2" borderId="0" xfId="2" applyNumberFormat="1" applyFont="1" applyFill="1" applyBorder="1" applyAlignment="1">
      <alignment horizontal="left"/>
    </xf>
    <xf numFmtId="3" fontId="9" fillId="2" borderId="82" xfId="2" applyNumberFormat="1" applyFont="1" applyFill="1" applyBorder="1" applyAlignment="1">
      <alignment horizontal="center"/>
    </xf>
    <xf numFmtId="3" fontId="2" fillId="2" borderId="98" xfId="0" applyNumberFormat="1" applyFont="1" applyFill="1" applyBorder="1" applyAlignment="1">
      <alignment horizontal="center" vertical="top"/>
    </xf>
    <xf numFmtId="3" fontId="2" fillId="2" borderId="103" xfId="0" applyNumberFormat="1" applyFont="1" applyFill="1" applyBorder="1" applyAlignment="1">
      <alignment horizontal="center" vertical="top"/>
    </xf>
    <xf numFmtId="3" fontId="9" fillId="2" borderId="0" xfId="2" applyNumberFormat="1" applyFont="1" applyFill="1" applyBorder="1" applyAlignment="1">
      <alignment horizontal="left" indent="1"/>
    </xf>
    <xf numFmtId="3" fontId="9" fillId="3" borderId="82" xfId="2" applyNumberFormat="1" applyFont="1" applyFill="1" applyBorder="1" applyAlignment="1">
      <alignment horizontal="center"/>
    </xf>
    <xf numFmtId="3" fontId="2" fillId="3" borderId="45" xfId="0" applyNumberFormat="1" applyFont="1" applyFill="1" applyBorder="1" applyAlignment="1">
      <alignment horizontal="center" vertical="top"/>
    </xf>
    <xf numFmtId="3" fontId="29" fillId="2" borderId="0" xfId="2" applyNumberFormat="1" applyFont="1" applyFill="1" applyBorder="1" applyAlignment="1">
      <alignment horizontal="left"/>
    </xf>
    <xf numFmtId="3" fontId="18" fillId="2" borderId="0" xfId="2" applyNumberFormat="1" applyFont="1" applyFill="1" applyBorder="1" applyAlignment="1">
      <alignment horizontal="left" indent="1"/>
    </xf>
    <xf numFmtId="3" fontId="9" fillId="2" borderId="0" xfId="2" applyNumberFormat="1" applyFont="1" applyFill="1" applyBorder="1" applyAlignment="1">
      <alignment horizontal="left"/>
    </xf>
    <xf numFmtId="3" fontId="2" fillId="3" borderId="0" xfId="0" applyNumberFormat="1" applyFont="1" applyFill="1" applyBorder="1" applyAlignment="1">
      <alignment horizontal="center" vertical="top"/>
    </xf>
    <xf numFmtId="3" fontId="3" fillId="2" borderId="2" xfId="0" applyNumberFormat="1" applyFont="1" applyFill="1" applyBorder="1" applyAlignment="1">
      <alignment vertical="top"/>
    </xf>
    <xf numFmtId="3" fontId="3" fillId="2" borderId="78" xfId="0" applyNumberFormat="1" applyFont="1" applyFill="1" applyBorder="1" applyAlignment="1">
      <alignment horizontal="center" vertical="top"/>
    </xf>
    <xf numFmtId="3" fontId="2" fillId="2" borderId="0" xfId="0" applyNumberFormat="1" applyFont="1" applyFill="1" applyBorder="1" applyAlignment="1">
      <alignment vertical="top"/>
    </xf>
    <xf numFmtId="3" fontId="2" fillId="3" borderId="82" xfId="0" applyNumberFormat="1" applyFont="1" applyFill="1" applyBorder="1" applyAlignment="1">
      <alignment horizontal="center" vertical="top"/>
    </xf>
    <xf numFmtId="3" fontId="9" fillId="2" borderId="42" xfId="2" applyNumberFormat="1" applyFont="1" applyFill="1" applyBorder="1" applyAlignment="1">
      <alignment horizontal="left" indent="1"/>
    </xf>
    <xf numFmtId="3" fontId="9" fillId="2" borderId="87" xfId="2" applyNumberFormat="1" applyFont="1" applyFill="1" applyBorder="1" applyAlignment="1">
      <alignment horizontal="center"/>
    </xf>
    <xf numFmtId="3" fontId="2" fillId="2" borderId="42" xfId="0" applyNumberFormat="1" applyFont="1" applyFill="1" applyBorder="1" applyAlignment="1">
      <alignment horizontal="center" vertical="top"/>
    </xf>
    <xf numFmtId="3" fontId="2" fillId="2" borderId="34" xfId="0" applyNumberFormat="1" applyFont="1" applyFill="1" applyBorder="1" applyAlignment="1">
      <alignment horizontal="center" vertical="top"/>
    </xf>
    <xf numFmtId="3" fontId="2" fillId="3" borderId="53" xfId="0" applyNumberFormat="1" applyFont="1" applyFill="1" applyBorder="1" applyAlignment="1">
      <alignment vertical="top"/>
    </xf>
    <xf numFmtId="3" fontId="2" fillId="3" borderId="104" xfId="0" applyNumberFormat="1" applyFont="1" applyFill="1" applyBorder="1" applyAlignment="1">
      <alignment horizontal="center" vertical="top"/>
    </xf>
    <xf numFmtId="3" fontId="2" fillId="3" borderId="105" xfId="0" applyNumberFormat="1" applyFont="1" applyFill="1" applyBorder="1" applyAlignment="1">
      <alignment horizontal="center" vertical="top"/>
    </xf>
    <xf numFmtId="3" fontId="2" fillId="3" borderId="106" xfId="0" applyNumberFormat="1" applyFont="1" applyFill="1" applyBorder="1" applyAlignment="1">
      <alignment horizontal="center" vertical="top"/>
    </xf>
    <xf numFmtId="3" fontId="2" fillId="3" borderId="107" xfId="0" applyNumberFormat="1" applyFont="1" applyFill="1" applyBorder="1" applyAlignment="1">
      <alignment horizontal="center" vertical="top"/>
    </xf>
    <xf numFmtId="3" fontId="4" fillId="0" borderId="0" xfId="0" applyNumberFormat="1" applyFont="1"/>
    <xf numFmtId="3" fontId="4" fillId="0" borderId="0" xfId="0" applyNumberFormat="1" applyFont="1" applyAlignment="1">
      <alignment horizontal="center"/>
    </xf>
    <xf numFmtId="3" fontId="12" fillId="4" borderId="13" xfId="0" applyNumberFormat="1" applyFont="1" applyFill="1" applyBorder="1"/>
    <xf numFmtId="3" fontId="12" fillId="4" borderId="13" xfId="0" applyNumberFormat="1" applyFont="1" applyFill="1" applyBorder="1" applyAlignment="1">
      <alignment horizontal="center"/>
    </xf>
    <xf numFmtId="3" fontId="8" fillId="4" borderId="13" xfId="0" applyNumberFormat="1" applyFont="1" applyFill="1" applyBorder="1" applyAlignment="1">
      <alignment horizontal="center" vertical="center"/>
    </xf>
    <xf numFmtId="3" fontId="8" fillId="4" borderId="14" xfId="0" applyNumberFormat="1" applyFont="1" applyFill="1" applyBorder="1" applyAlignment="1">
      <alignment horizontal="center" vertical="center"/>
    </xf>
    <xf numFmtId="3" fontId="22" fillId="2" borderId="24" xfId="0" applyNumberFormat="1" applyFont="1" applyFill="1" applyBorder="1" applyAlignment="1">
      <alignment vertical="top" wrapText="1"/>
    </xf>
    <xf numFmtId="3" fontId="15" fillId="0" borderId="24" xfId="0" applyNumberFormat="1" applyFont="1" applyBorder="1" applyAlignment="1">
      <alignment horizontal="center" vertical="top" wrapText="1"/>
    </xf>
    <xf numFmtId="3" fontId="14" fillId="3" borderId="24" xfId="3" applyNumberFormat="1" applyFont="1" applyFill="1" applyBorder="1" applyAlignment="1">
      <alignment horizontal="center" vertical="top"/>
    </xf>
    <xf numFmtId="3" fontId="22" fillId="2" borderId="18" xfId="0" applyNumberFormat="1" applyFont="1" applyFill="1" applyBorder="1" applyAlignment="1">
      <alignment horizontal="left" vertical="top" wrapText="1"/>
    </xf>
    <xf numFmtId="3" fontId="2" fillId="0" borderId="18" xfId="0" applyNumberFormat="1" applyFont="1" applyBorder="1" applyAlignment="1">
      <alignment horizontal="center" vertical="top" wrapText="1"/>
    </xf>
    <xf numFmtId="3" fontId="14" fillId="3" borderId="18" xfId="3" applyNumberFormat="1" applyFont="1" applyFill="1" applyBorder="1" applyAlignment="1">
      <alignment horizontal="center" vertical="top"/>
    </xf>
    <xf numFmtId="3" fontId="2" fillId="0" borderId="21" xfId="0" applyNumberFormat="1" applyFont="1" applyBorder="1" applyAlignment="1">
      <alignment horizontal="center" vertical="top" wrapText="1"/>
    </xf>
    <xf numFmtId="3" fontId="14" fillId="3" borderId="21" xfId="3" applyNumberFormat="1" applyFont="1" applyFill="1" applyBorder="1" applyAlignment="1">
      <alignment horizontal="center" vertical="top"/>
    </xf>
    <xf numFmtId="3" fontId="2" fillId="0" borderId="0" xfId="0" applyNumberFormat="1" applyFont="1" applyAlignment="1">
      <alignment vertical="top"/>
    </xf>
    <xf numFmtId="3" fontId="2" fillId="0" borderId="0" xfId="0" applyNumberFormat="1" applyFont="1" applyAlignment="1">
      <alignment horizontal="center" vertical="top"/>
    </xf>
    <xf numFmtId="3" fontId="8" fillId="4" borderId="39" xfId="0" applyNumberFormat="1" applyFont="1" applyFill="1" applyBorder="1" applyAlignment="1">
      <alignment vertical="top"/>
    </xf>
    <xf numFmtId="3" fontId="8" fillId="4" borderId="39" xfId="0" applyNumberFormat="1" applyFont="1" applyFill="1" applyBorder="1" applyAlignment="1">
      <alignment horizontal="center" vertical="top"/>
    </xf>
    <xf numFmtId="3" fontId="8" fillId="4" borderId="40" xfId="0" applyNumberFormat="1" applyFont="1" applyFill="1" applyBorder="1" applyAlignment="1">
      <alignment horizontal="center" vertical="top"/>
    </xf>
    <xf numFmtId="3" fontId="8" fillId="4" borderId="42" xfId="0" applyNumberFormat="1" applyFont="1" applyFill="1" applyBorder="1" applyAlignment="1">
      <alignment vertical="top"/>
    </xf>
    <xf numFmtId="3" fontId="8" fillId="4" borderId="42" xfId="0" applyNumberFormat="1" applyFont="1" applyFill="1" applyBorder="1" applyAlignment="1">
      <alignment horizontal="center" vertical="top"/>
    </xf>
    <xf numFmtId="3" fontId="8" fillId="4" borderId="34" xfId="0" applyNumberFormat="1" applyFont="1" applyFill="1" applyBorder="1" applyAlignment="1">
      <alignment horizontal="center" vertical="top"/>
    </xf>
    <xf numFmtId="0" fontId="2" fillId="0" borderId="0" xfId="0" applyFont="1" applyFill="1" applyBorder="1" applyAlignment="1">
      <alignment vertical="top"/>
    </xf>
    <xf numFmtId="1" fontId="18" fillId="0" borderId="0" xfId="2" applyNumberFormat="1" applyFont="1" applyFill="1" applyBorder="1" applyAlignment="1">
      <alignment horizontal="left"/>
    </xf>
    <xf numFmtId="1" fontId="9" fillId="0" borderId="0" xfId="2" applyNumberFormat="1" applyFont="1" applyFill="1" applyBorder="1" applyAlignment="1">
      <alignment horizontal="center"/>
    </xf>
    <xf numFmtId="3" fontId="2" fillId="0" borderId="0" xfId="0" applyNumberFormat="1" applyFont="1" applyFill="1" applyBorder="1" applyAlignment="1">
      <alignment horizontal="center" vertical="top"/>
    </xf>
    <xf numFmtId="1" fontId="9" fillId="0" borderId="0" xfId="2" applyNumberFormat="1" applyFont="1" applyFill="1" applyBorder="1" applyAlignment="1">
      <alignment horizontal="left"/>
    </xf>
    <xf numFmtId="0" fontId="14" fillId="0" borderId="0" xfId="0" applyFont="1" applyFill="1" applyBorder="1" applyAlignment="1">
      <alignment vertical="top"/>
    </xf>
    <xf numFmtId="0" fontId="2" fillId="0" borderId="0" xfId="0" applyFont="1" applyFill="1" applyBorder="1" applyAlignment="1">
      <alignment vertical="top" wrapText="1"/>
    </xf>
    <xf numFmtId="0" fontId="15" fillId="0" borderId="0" xfId="0" applyFont="1" applyFill="1" applyBorder="1" applyAlignment="1">
      <alignment horizontal="center" vertical="top" wrapText="1"/>
    </xf>
    <xf numFmtId="0" fontId="30" fillId="0" borderId="0" xfId="0" applyFont="1"/>
    <xf numFmtId="0" fontId="2" fillId="0" borderId="0" xfId="0" applyFont="1" applyAlignment="1">
      <alignment horizontal="center"/>
    </xf>
    <xf numFmtId="0" fontId="2" fillId="0" borderId="108" xfId="0" applyFont="1" applyBorder="1" applyAlignment="1">
      <alignment horizontal="center" vertical="top" wrapText="1"/>
    </xf>
    <xf numFmtId="0" fontId="2" fillId="0" borderId="29" xfId="0" applyFont="1" applyFill="1" applyBorder="1" applyAlignment="1">
      <alignment horizontal="center" vertical="top" wrapText="1"/>
    </xf>
    <xf numFmtId="0" fontId="28" fillId="2" borderId="78" xfId="0" applyFont="1" applyFill="1" applyBorder="1" applyAlignment="1">
      <alignment horizontal="center" vertical="top"/>
    </xf>
    <xf numFmtId="0" fontId="31" fillId="2" borderId="81" xfId="0" applyFont="1" applyFill="1" applyBorder="1" applyAlignment="1">
      <alignment horizontal="center" vertical="top"/>
    </xf>
    <xf numFmtId="0" fontId="4" fillId="0" borderId="38" xfId="0" applyFont="1" applyBorder="1" applyAlignment="1">
      <alignment horizontal="center" vertical="top" wrapText="1"/>
    </xf>
    <xf numFmtId="0" fontId="28" fillId="3" borderId="82" xfId="0" applyFont="1" applyFill="1" applyBorder="1" applyAlignment="1">
      <alignment horizontal="left" vertical="top"/>
    </xf>
    <xf numFmtId="0" fontId="6" fillId="0" borderId="0" xfId="1" applyAlignment="1" applyProtection="1"/>
    <xf numFmtId="0" fontId="1" fillId="0" borderId="0" xfId="0" applyFont="1" applyFill="1"/>
    <xf numFmtId="0" fontId="6" fillId="0" borderId="0" xfId="1" applyFill="1" applyAlignment="1" applyProtection="1"/>
    <xf numFmtId="0" fontId="2" fillId="0" borderId="30" xfId="0" applyFont="1" applyFill="1" applyBorder="1" applyAlignment="1">
      <alignment horizontal="left" vertical="top" indent="3"/>
    </xf>
    <xf numFmtId="0" fontId="2" fillId="3" borderId="109" xfId="0" applyFont="1" applyFill="1" applyBorder="1" applyAlignment="1">
      <alignment horizontal="center" vertical="top"/>
    </xf>
    <xf numFmtId="0" fontId="2" fillId="3" borderId="110" xfId="0" applyFont="1" applyFill="1" applyBorder="1" applyAlignment="1">
      <alignment horizontal="center" vertical="top"/>
    </xf>
    <xf numFmtId="0" fontId="2" fillId="3" borderId="96" xfId="0" applyFont="1" applyFill="1" applyBorder="1" applyAlignment="1">
      <alignment horizontal="center" vertical="top"/>
    </xf>
    <xf numFmtId="0" fontId="2" fillId="3" borderId="111" xfId="0" applyFont="1" applyFill="1" applyBorder="1" applyAlignment="1">
      <alignment horizontal="center" vertical="top"/>
    </xf>
    <xf numFmtId="0" fontId="2" fillId="0" borderId="30" xfId="0" quotePrefix="1" applyFont="1" applyFill="1" applyBorder="1" applyAlignment="1">
      <alignment horizontal="left" vertical="top" indent="3"/>
    </xf>
    <xf numFmtId="0" fontId="2" fillId="3" borderId="97" xfId="0" applyFont="1" applyFill="1" applyBorder="1" applyAlignment="1">
      <alignment horizontal="center" vertical="top"/>
    </xf>
    <xf numFmtId="0" fontId="2" fillId="3" borderId="112" xfId="0" applyFont="1" applyFill="1" applyBorder="1" applyAlignment="1">
      <alignment horizontal="center" vertical="top"/>
    </xf>
    <xf numFmtId="0" fontId="2" fillId="3" borderId="30" xfId="0" applyFont="1" applyFill="1" applyBorder="1" applyAlignment="1">
      <alignment horizontal="left" vertical="top" indent="3"/>
    </xf>
    <xf numFmtId="0" fontId="2" fillId="3" borderId="113" xfId="0" applyFont="1" applyFill="1" applyBorder="1" applyAlignment="1">
      <alignment horizontal="center" vertical="top"/>
    </xf>
    <xf numFmtId="0" fontId="2" fillId="3" borderId="114" xfId="0" applyFont="1" applyFill="1" applyBorder="1" applyAlignment="1">
      <alignment horizontal="center" vertical="top"/>
    </xf>
    <xf numFmtId="0" fontId="2" fillId="3" borderId="95" xfId="0" applyFont="1" applyFill="1" applyBorder="1" applyAlignment="1">
      <alignment horizontal="center" vertical="top"/>
    </xf>
    <xf numFmtId="0" fontId="2" fillId="3" borderId="54" xfId="0" applyFont="1" applyFill="1" applyBorder="1" applyAlignment="1">
      <alignment horizontal="center" vertical="top"/>
    </xf>
    <xf numFmtId="0" fontId="2" fillId="3" borderId="30" xfId="0" quotePrefix="1" applyFont="1" applyFill="1" applyBorder="1" applyAlignment="1">
      <alignment horizontal="left" vertical="top" indent="3"/>
    </xf>
    <xf numFmtId="0" fontId="2" fillId="2" borderId="30" xfId="0" applyFont="1" applyFill="1" applyBorder="1" applyAlignment="1">
      <alignment horizontal="left" vertical="top" indent="2"/>
    </xf>
    <xf numFmtId="3" fontId="2" fillId="3" borderId="47" xfId="0" applyNumberFormat="1" applyFont="1" applyFill="1" applyBorder="1" applyAlignment="1">
      <alignment horizontal="center" vertical="top"/>
    </xf>
    <xf numFmtId="3" fontId="2" fillId="3" borderId="48" xfId="0" applyNumberFormat="1" applyFont="1" applyFill="1" applyBorder="1" applyAlignment="1">
      <alignment horizontal="center" vertical="top"/>
    </xf>
    <xf numFmtId="3" fontId="2" fillId="3" borderId="109" xfId="0" applyNumberFormat="1" applyFont="1" applyFill="1" applyBorder="1" applyAlignment="1">
      <alignment horizontal="center" vertical="top"/>
    </xf>
    <xf numFmtId="0" fontId="11" fillId="0" borderId="0" xfId="0" applyFont="1"/>
    <xf numFmtId="3" fontId="2" fillId="3" borderId="49" xfId="0" applyNumberFormat="1" applyFont="1" applyFill="1" applyBorder="1" applyAlignment="1">
      <alignment horizontal="center" vertical="top"/>
    </xf>
    <xf numFmtId="3" fontId="2" fillId="3" borderId="51" xfId="0" applyNumberFormat="1" applyFont="1" applyFill="1" applyBorder="1" applyAlignment="1">
      <alignment horizontal="center" vertical="top"/>
    </xf>
    <xf numFmtId="3" fontId="2" fillId="3" borderId="115" xfId="0" applyNumberFormat="1" applyFont="1" applyFill="1" applyBorder="1" applyAlignment="1">
      <alignment horizontal="center" vertical="top"/>
    </xf>
    <xf numFmtId="3" fontId="2" fillId="3" borderId="114" xfId="0" applyNumberFormat="1" applyFont="1" applyFill="1" applyBorder="1" applyAlignment="1">
      <alignment horizontal="center" vertical="top"/>
    </xf>
    <xf numFmtId="3" fontId="2" fillId="3" borderId="116" xfId="0" applyNumberFormat="1" applyFont="1" applyFill="1" applyBorder="1" applyAlignment="1">
      <alignment horizontal="center" vertical="top"/>
    </xf>
    <xf numFmtId="3" fontId="2" fillId="3" borderId="117" xfId="0" applyNumberFormat="1" applyFont="1" applyFill="1" applyBorder="1" applyAlignment="1">
      <alignment horizontal="center" vertical="top"/>
    </xf>
    <xf numFmtId="3" fontId="2" fillId="3" borderId="99" xfId="0" applyNumberFormat="1" applyFont="1" applyFill="1" applyBorder="1" applyAlignment="1">
      <alignment horizontal="center" vertical="top"/>
    </xf>
    <xf numFmtId="3" fontId="2" fillId="3" borderId="100" xfId="0" applyNumberFormat="1" applyFont="1" applyFill="1" applyBorder="1" applyAlignment="1">
      <alignment horizontal="center" vertical="top"/>
    </xf>
    <xf numFmtId="0" fontId="1" fillId="0" borderId="0" xfId="0" applyFont="1"/>
    <xf numFmtId="0" fontId="2" fillId="3" borderId="98" xfId="0" applyFont="1" applyFill="1" applyBorder="1" applyAlignment="1">
      <alignment horizontal="center" vertical="top"/>
    </xf>
    <xf numFmtId="0" fontId="2" fillId="3" borderId="32" xfId="0" applyFont="1" applyFill="1" applyBorder="1" applyAlignment="1">
      <alignment horizontal="center" vertical="top"/>
    </xf>
    <xf numFmtId="0" fontId="2" fillId="3" borderId="58" xfId="0" applyFont="1" applyFill="1" applyBorder="1" applyAlignment="1">
      <alignment horizontal="center" vertical="top"/>
    </xf>
    <xf numFmtId="0" fontId="2" fillId="3" borderId="31" xfId="0" applyFont="1" applyFill="1" applyBorder="1" applyAlignment="1">
      <alignment horizontal="center" vertical="top"/>
    </xf>
    <xf numFmtId="0" fontId="2" fillId="3" borderId="55" xfId="0" applyFont="1" applyFill="1" applyBorder="1" applyAlignment="1">
      <alignment horizontal="center" vertical="top"/>
    </xf>
    <xf numFmtId="0" fontId="2" fillId="3" borderId="56" xfId="0" applyFont="1" applyFill="1" applyBorder="1" applyAlignment="1">
      <alignment horizontal="center" vertical="top"/>
    </xf>
    <xf numFmtId="0" fontId="32" fillId="4" borderId="13" xfId="1" applyFont="1" applyFill="1" applyBorder="1" applyAlignment="1" applyProtection="1">
      <alignment horizontal="center" vertical="center"/>
    </xf>
    <xf numFmtId="0" fontId="8" fillId="0" borderId="0" xfId="0" applyFont="1" applyAlignment="1">
      <alignment vertical="center"/>
    </xf>
    <xf numFmtId="0" fontId="33" fillId="0" borderId="0" xfId="0" applyFont="1"/>
    <xf numFmtId="0" fontId="32" fillId="4" borderId="39" xfId="1" applyFont="1" applyFill="1" applyBorder="1" applyAlignment="1" applyProtection="1">
      <alignment horizontal="center" vertical="center"/>
    </xf>
    <xf numFmtId="0" fontId="34" fillId="0" borderId="0" xfId="0" applyFont="1"/>
    <xf numFmtId="0" fontId="32" fillId="4" borderId="39" xfId="1" applyFont="1" applyFill="1" applyBorder="1" applyAlignment="1" applyProtection="1">
      <alignment horizontal="left" vertical="center"/>
    </xf>
    <xf numFmtId="0" fontId="28" fillId="0" borderId="29" xfId="0" applyFont="1" applyFill="1" applyBorder="1" applyAlignment="1">
      <alignment horizontal="center" vertical="top"/>
    </xf>
    <xf numFmtId="0" fontId="24" fillId="0" borderId="36" xfId="0" applyFont="1" applyFill="1" applyBorder="1" applyAlignment="1">
      <alignment horizontal="center" vertical="top" wrapText="1"/>
    </xf>
    <xf numFmtId="0" fontId="2" fillId="0" borderId="0" xfId="0" applyFont="1" applyFill="1" applyAlignment="1">
      <alignment vertical="top" wrapText="1"/>
    </xf>
    <xf numFmtId="0" fontId="0" fillId="0" borderId="0" xfId="0" applyFill="1"/>
    <xf numFmtId="0" fontId="14" fillId="0" borderId="0" xfId="0" applyFont="1"/>
    <xf numFmtId="0" fontId="2" fillId="0" borderId="0" xfId="0" applyFont="1" applyFill="1" applyAlignment="1">
      <alignment vertical="top"/>
    </xf>
    <xf numFmtId="0" fontId="2" fillId="0" borderId="0" xfId="0" applyFont="1" applyFill="1" applyBorder="1" applyAlignment="1">
      <alignment horizontal="left" vertical="top"/>
    </xf>
    <xf numFmtId="0" fontId="4" fillId="0" borderId="0" xfId="0" applyFont="1" applyBorder="1" applyAlignment="1">
      <alignment horizontal="center" vertical="top" wrapText="1"/>
    </xf>
    <xf numFmtId="0" fontId="2" fillId="0" borderId="0" xfId="0" applyFont="1" applyBorder="1" applyAlignment="1">
      <alignment horizontal="left" vertical="top" wrapText="1"/>
    </xf>
    <xf numFmtId="0" fontId="24" fillId="0" borderId="118" xfId="0" applyFont="1" applyBorder="1" applyAlignment="1">
      <alignment vertical="top" wrapText="1"/>
    </xf>
    <xf numFmtId="0" fontId="24" fillId="0" borderId="119" xfId="0" applyFont="1" applyBorder="1" applyAlignment="1">
      <alignment vertical="top" wrapText="1"/>
    </xf>
    <xf numFmtId="0" fontId="24" fillId="0" borderId="120" xfId="0" applyFont="1" applyBorder="1" applyAlignment="1">
      <alignment vertical="top" wrapText="1"/>
    </xf>
    <xf numFmtId="0" fontId="24" fillId="0" borderId="17" xfId="0" applyFont="1" applyFill="1" applyBorder="1" applyAlignment="1">
      <alignment horizontal="left" vertical="top" wrapText="1"/>
    </xf>
    <xf numFmtId="0" fontId="24" fillId="0" borderId="18" xfId="0" applyFont="1" applyFill="1" applyBorder="1" applyAlignment="1">
      <alignment horizontal="left" vertical="top" wrapText="1"/>
    </xf>
    <xf numFmtId="0" fontId="24" fillId="0" borderId="19" xfId="0" applyFont="1" applyFill="1" applyBorder="1" applyAlignment="1">
      <alignment horizontal="left" vertical="top" wrapText="1"/>
    </xf>
    <xf numFmtId="0" fontId="24" fillId="0" borderId="118" xfId="0" applyFont="1" applyBorder="1" applyAlignment="1">
      <alignment horizontal="left" vertical="top" wrapText="1"/>
    </xf>
    <xf numFmtId="0" fontId="24" fillId="0" borderId="119" xfId="0" applyFont="1" applyBorder="1" applyAlignment="1">
      <alignment horizontal="left" vertical="top" wrapText="1"/>
    </xf>
    <xf numFmtId="0" fontId="24" fillId="0" borderId="120" xfId="0" applyFont="1" applyBorder="1" applyAlignment="1">
      <alignment horizontal="left" vertical="top" wrapText="1"/>
    </xf>
    <xf numFmtId="0" fontId="2" fillId="0" borderId="118" xfId="0" applyFont="1" applyBorder="1" applyAlignment="1">
      <alignment vertical="top" wrapText="1"/>
    </xf>
    <xf numFmtId="0" fontId="0" fillId="0" borderId="119" xfId="0" applyBorder="1" applyAlignment="1">
      <alignment vertical="top" wrapText="1"/>
    </xf>
    <xf numFmtId="0" fontId="0" fillId="0" borderId="120" xfId="0" applyBorder="1" applyAlignment="1">
      <alignment vertical="top" wrapText="1"/>
    </xf>
    <xf numFmtId="0" fontId="24" fillId="0" borderId="20" xfId="0" applyFont="1" applyBorder="1" applyAlignment="1">
      <alignment vertical="top" wrapText="1"/>
    </xf>
    <xf numFmtId="0" fontId="24" fillId="0" borderId="21" xfId="0" applyFont="1" applyBorder="1" applyAlignment="1">
      <alignment vertical="top" wrapText="1"/>
    </xf>
    <xf numFmtId="0" fontId="24" fillId="0" borderId="22" xfId="0" applyFont="1" applyBorder="1" applyAlignment="1">
      <alignment vertical="top" wrapText="1"/>
    </xf>
    <xf numFmtId="0" fontId="24" fillId="0" borderId="17" xfId="0" applyFont="1" applyBorder="1" applyAlignment="1">
      <alignment vertical="top" wrapText="1"/>
    </xf>
    <xf numFmtId="0" fontId="24" fillId="0" borderId="18" xfId="0" applyFont="1" applyBorder="1" applyAlignment="1">
      <alignment vertical="top" wrapText="1"/>
    </xf>
    <xf numFmtId="0" fontId="24" fillId="0" borderId="19" xfId="0" applyFont="1" applyBorder="1" applyAlignment="1">
      <alignment vertical="top" wrapText="1"/>
    </xf>
    <xf numFmtId="3" fontId="2" fillId="0" borderId="17" xfId="0" applyNumberFormat="1"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3" fontId="2" fillId="0" borderId="20" xfId="0" applyNumberFormat="1" applyFont="1" applyBorder="1" applyAlignment="1">
      <alignment vertical="top" wrapText="1"/>
    </xf>
    <xf numFmtId="3" fontId="0" fillId="0" borderId="21" xfId="0" applyNumberFormat="1" applyBorder="1" applyAlignment="1">
      <alignment vertical="top" wrapText="1"/>
    </xf>
    <xf numFmtId="3" fontId="0" fillId="0" borderId="22" xfId="0" applyNumberForma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119" xfId="0" applyFont="1" applyBorder="1" applyAlignment="1">
      <alignment vertical="top" wrapText="1"/>
    </xf>
    <xf numFmtId="0" fontId="2" fillId="0" borderId="120" xfId="0" applyFont="1" applyBorder="1" applyAlignment="1">
      <alignment vertical="top" wrapText="1"/>
    </xf>
    <xf numFmtId="3" fontId="0" fillId="0" borderId="18" xfId="0" applyNumberFormat="1" applyBorder="1" applyAlignment="1">
      <alignment vertical="top" wrapText="1"/>
    </xf>
    <xf numFmtId="3" fontId="0" fillId="0" borderId="19" xfId="0" applyNumberFormat="1" applyBorder="1" applyAlignment="1">
      <alignment vertical="top" wrapText="1"/>
    </xf>
    <xf numFmtId="3" fontId="2" fillId="0" borderId="23" xfId="0" applyNumberFormat="1" applyFont="1" applyBorder="1" applyAlignment="1">
      <alignment vertical="top" wrapText="1"/>
    </xf>
    <xf numFmtId="3" fontId="0" fillId="0" borderId="119" xfId="0" applyNumberFormat="1" applyBorder="1" applyAlignment="1">
      <alignment vertical="top" wrapText="1"/>
    </xf>
    <xf numFmtId="3" fontId="0" fillId="0" borderId="120" xfId="0" applyNumberFormat="1" applyBorder="1" applyAlignment="1">
      <alignment vertical="top" wrapText="1"/>
    </xf>
    <xf numFmtId="0" fontId="25" fillId="0" borderId="21" xfId="0" applyFont="1" applyBorder="1" applyAlignment="1">
      <alignment vertical="top" wrapText="1"/>
    </xf>
    <xf numFmtId="0" fontId="25" fillId="0" borderId="22" xfId="0" applyFont="1" applyBorder="1" applyAlignment="1">
      <alignment vertical="top" wrapText="1"/>
    </xf>
    <xf numFmtId="0" fontId="30" fillId="0" borderId="18" xfId="0" applyFont="1" applyBorder="1" applyAlignment="1">
      <alignment vertical="top" wrapText="1"/>
    </xf>
    <xf numFmtId="0" fontId="30" fillId="0" borderId="19" xfId="0" applyFont="1" applyBorder="1" applyAlignment="1">
      <alignment vertical="top" wrapText="1"/>
    </xf>
    <xf numFmtId="0" fontId="25" fillId="0" borderId="18" xfId="0" applyFont="1" applyBorder="1" applyAlignment="1">
      <alignment vertical="top" wrapText="1"/>
    </xf>
    <xf numFmtId="0" fontId="25" fillId="0" borderId="19" xfId="0" applyFont="1" applyBorder="1" applyAlignment="1">
      <alignment vertical="top" wrapText="1"/>
    </xf>
    <xf numFmtId="0" fontId="2" fillId="0" borderId="118" xfId="0" applyFont="1" applyBorder="1" applyAlignment="1">
      <alignment horizontal="left" vertical="top" wrapText="1"/>
    </xf>
    <xf numFmtId="0" fontId="2" fillId="0" borderId="119" xfId="0" applyFont="1" applyBorder="1" applyAlignment="1">
      <alignment horizontal="left" vertical="top" wrapText="1"/>
    </xf>
    <xf numFmtId="0" fontId="2" fillId="0" borderId="120" xfId="0" applyFont="1" applyBorder="1" applyAlignment="1">
      <alignment horizontal="left" vertical="top" wrapText="1"/>
    </xf>
    <xf numFmtId="3" fontId="36" fillId="2" borderId="0" xfId="2" applyNumberFormat="1" applyFont="1" applyFill="1" applyBorder="1" applyAlignment="1">
      <alignment horizontal="left"/>
    </xf>
  </cellXfs>
  <cellStyles count="4">
    <cellStyle name="Hyperlink" xfId="1" builtinId="8"/>
    <cellStyle name="Normal" xfId="0" builtinId="0"/>
    <cellStyle name="Normal_TAB9" xfId="2"/>
    <cellStyle name="Percent" xfId="3"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72DFB"/>
      <color rgb="FF433BE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Indice"/></Relationships>
</file>

<file path=xl/drawings/_rels/drawing2.xml.rels><?xml version="1.0" encoding="UTF-8" standalone="yes"?>
<Relationships xmlns="http://schemas.openxmlformats.org/package/2006/relationships"><Relationship Id="rId1" Type="http://schemas.openxmlformats.org/officeDocument/2006/relationships/hyperlink" Target="#Indice"/></Relationships>
</file>

<file path=xl/drawings/_rels/drawing3.xml.rels><?xml version="1.0" encoding="UTF-8" standalone="yes"?>
<Relationships xmlns="http://schemas.openxmlformats.org/package/2006/relationships"><Relationship Id="rId1" Type="http://schemas.openxmlformats.org/officeDocument/2006/relationships/hyperlink" Target="#Indice"/></Relationships>
</file>

<file path=xl/drawings/_rels/drawing4.xml.rels><?xml version="1.0" encoding="UTF-8" standalone="yes"?>
<Relationships xmlns="http://schemas.openxmlformats.org/package/2006/relationships"><Relationship Id="rId1" Type="http://schemas.openxmlformats.org/officeDocument/2006/relationships/hyperlink" Target="#Indice"/></Relationships>
</file>

<file path=xl/drawings/drawing1.xml><?xml version="1.0" encoding="utf-8"?>
<xdr:wsDr xmlns:xdr="http://schemas.openxmlformats.org/drawingml/2006/spreadsheetDrawing" xmlns:a="http://schemas.openxmlformats.org/drawingml/2006/main">
  <xdr:twoCellAnchor>
    <xdr:from>
      <xdr:col>1</xdr:col>
      <xdr:colOff>9525</xdr:colOff>
      <xdr:row>50</xdr:row>
      <xdr:rowOff>104775</xdr:rowOff>
    </xdr:from>
    <xdr:to>
      <xdr:col>21</xdr:col>
      <xdr:colOff>38100</xdr:colOff>
      <xdr:row>57</xdr:row>
      <xdr:rowOff>104775</xdr:rowOff>
    </xdr:to>
    <xdr:sp macro="" textlink="">
      <xdr:nvSpPr>
        <xdr:cNvPr id="4100" name="Text Box 4"/>
        <xdr:cNvSpPr txBox="1">
          <a:spLocks noChangeArrowheads="1"/>
        </xdr:cNvSpPr>
      </xdr:nvSpPr>
      <xdr:spPr bwMode="auto">
        <a:xfrm>
          <a:off x="161925" y="9058275"/>
          <a:ext cx="8067675" cy="933450"/>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Sources for I.1</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Secretaría de Políticas Universitarias, Ministerio de Educación de la Nación, Argentina.</a:t>
          </a:r>
        </a:p>
        <a:p>
          <a:pPr algn="l" rtl="0">
            <a:defRPr sz="1000"/>
          </a:pPr>
          <a:r>
            <a:rPr lang="en-US" sz="800" b="0" i="0" u="none" strike="noStrike" baseline="0">
              <a:solidFill>
                <a:srgbClr val="000000"/>
              </a:solidFill>
              <a:latin typeface="Arial"/>
              <a:cs typeface="Arial"/>
            </a:rPr>
            <a:t>Dirección Nacional de Información y Evaluación de la Calidad Educativa, Ministerio de  Educación de la Nación, Argentina.</a:t>
          </a:r>
        </a:p>
        <a:p>
          <a:pPr algn="l" rtl="0">
            <a:defRPr sz="1000"/>
          </a:pPr>
          <a:r>
            <a:rPr lang="en-US" sz="800" b="0" i="0" u="none" strike="noStrike" baseline="0">
              <a:solidFill>
                <a:srgbClr val="000000"/>
              </a:solidFill>
              <a:latin typeface="Arial"/>
              <a:cs typeface="Arial"/>
            </a:rPr>
            <a:t>Taquini, Alberto C. (2010) Nuevas universidades para un nuevo país y la educación superior: 1968-2010. Buenos Aires: Academia Nacional de Educación.</a:t>
          </a:r>
        </a:p>
      </xdr:txBody>
    </xdr:sp>
    <xdr:clientData/>
  </xdr:twoCellAnchor>
  <xdr:twoCellAnchor>
    <xdr:from>
      <xdr:col>20</xdr:col>
      <xdr:colOff>133350</xdr:colOff>
      <xdr:row>0</xdr:row>
      <xdr:rowOff>85725</xdr:rowOff>
    </xdr:from>
    <xdr:to>
      <xdr:col>20</xdr:col>
      <xdr:colOff>400050</xdr:colOff>
      <xdr:row>2</xdr:row>
      <xdr:rowOff>57150</xdr:rowOff>
    </xdr:to>
    <xdr:sp macro="" textlink="">
      <xdr:nvSpPr>
        <xdr:cNvPr id="4715" name="AutoShape 5">
          <a:hlinkClick xmlns:r="http://schemas.openxmlformats.org/officeDocument/2006/relationships" r:id="rId1"/>
        </xdr:cNvPr>
        <xdr:cNvSpPr>
          <a:spLocks noChangeArrowheads="1"/>
        </xdr:cNvSpPr>
      </xdr:nvSpPr>
      <xdr:spPr bwMode="auto">
        <a:xfrm>
          <a:off x="7781925" y="857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xdr:twoCellAnchor>
  <xdr:twoCellAnchor>
    <xdr:from>
      <xdr:col>20</xdr:col>
      <xdr:colOff>152400</xdr:colOff>
      <xdr:row>160</xdr:row>
      <xdr:rowOff>0</xdr:rowOff>
    </xdr:from>
    <xdr:to>
      <xdr:col>20</xdr:col>
      <xdr:colOff>419100</xdr:colOff>
      <xdr:row>161</xdr:row>
      <xdr:rowOff>104775</xdr:rowOff>
    </xdr:to>
    <xdr:sp macro="" textlink="">
      <xdr:nvSpPr>
        <xdr:cNvPr id="4716" name="AutoShape 6">
          <a:hlinkClick xmlns:r="http://schemas.openxmlformats.org/officeDocument/2006/relationships" r:id="rId1"/>
        </xdr:cNvPr>
        <xdr:cNvSpPr>
          <a:spLocks noChangeArrowheads="1"/>
        </xdr:cNvSpPr>
      </xdr:nvSpPr>
      <xdr:spPr bwMode="auto">
        <a:xfrm>
          <a:off x="7800975" y="24098250"/>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24</xdr:col>
      <xdr:colOff>0</xdr:colOff>
      <xdr:row>0</xdr:row>
      <xdr:rowOff>85725</xdr:rowOff>
    </xdr:from>
    <xdr:to>
      <xdr:col>24</xdr:col>
      <xdr:colOff>0</xdr:colOff>
      <xdr:row>2</xdr:row>
      <xdr:rowOff>57150</xdr:rowOff>
    </xdr:to>
    <xdr:sp macro="" textlink="">
      <xdr:nvSpPr>
        <xdr:cNvPr id="4717" name="AutoShape 7">
          <a:hlinkClick xmlns:r="http://schemas.openxmlformats.org/officeDocument/2006/relationships" r:id="rId1"/>
        </xdr:cNvPr>
        <xdr:cNvSpPr>
          <a:spLocks noChangeArrowheads="1"/>
        </xdr:cNvSpPr>
      </xdr:nvSpPr>
      <xdr:spPr bwMode="auto">
        <a:xfrm>
          <a:off x="9839325" y="85725"/>
          <a:ext cx="0" cy="238125"/>
        </a:xfrm>
        <a:prstGeom prst="leftArrow">
          <a:avLst>
            <a:gd name="adj1" fmla="val 50000"/>
            <a:gd name="adj2" fmla="val -2147483648"/>
          </a:avLst>
        </a:prstGeom>
        <a:solidFill>
          <a:srgbClr val="666699"/>
        </a:solidFill>
        <a:ln w="9525">
          <a:solidFill>
            <a:srgbClr val="000000"/>
          </a:solidFill>
          <a:miter lim="800000"/>
          <a:headEnd/>
          <a:tailEnd/>
        </a:ln>
      </xdr:spPr>
    </xdr:sp>
    <xdr:clientData/>
  </xdr:twoCellAnchor>
  <xdr:twoCellAnchor>
    <xdr:from>
      <xdr:col>1</xdr:col>
      <xdr:colOff>47625</xdr:colOff>
      <xdr:row>59</xdr:row>
      <xdr:rowOff>66675</xdr:rowOff>
    </xdr:from>
    <xdr:to>
      <xdr:col>21</xdr:col>
      <xdr:colOff>85725</xdr:colOff>
      <xdr:row>66</xdr:row>
      <xdr:rowOff>66675</xdr:rowOff>
    </xdr:to>
    <xdr:sp macro="" textlink="">
      <xdr:nvSpPr>
        <xdr:cNvPr id="4105" name="Text Box 9"/>
        <xdr:cNvSpPr txBox="1">
          <a:spLocks noChangeArrowheads="1"/>
        </xdr:cNvSpPr>
      </xdr:nvSpPr>
      <xdr:spPr bwMode="auto">
        <a:xfrm>
          <a:off x="200025" y="10220325"/>
          <a:ext cx="80772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I.1:</a:t>
          </a:r>
        </a:p>
        <a:p>
          <a:pPr algn="l" rtl="0">
            <a:defRPr sz="1000"/>
          </a:pPr>
          <a:r>
            <a:rPr lang="en-US" sz="1000" b="0" i="0" u="none" strike="noStrike" baseline="0">
              <a:solidFill>
                <a:srgbClr val="000000"/>
              </a:solidFill>
              <a:latin typeface="Arial"/>
              <a:cs typeface="Arial"/>
            </a:rPr>
            <a:t>Data on the number of non-university postsecondary institutions is available only from 2008 onwards.</a:t>
          </a:r>
        </a:p>
        <a:p>
          <a:pPr algn="l" rtl="0">
            <a:defRPr sz="1000"/>
          </a:pPr>
          <a:r>
            <a:rPr lang="en-US" sz="1000" b="0" i="0" u="none" strike="noStrike" baseline="0">
              <a:solidFill>
                <a:srgbClr val="000000"/>
              </a:solidFill>
              <a:latin typeface="Arial"/>
              <a:cs typeface="Arial"/>
            </a:rPr>
            <a:t>The non-university private sector consists of a large number of teacher training institutes that are rUn by religious institutions (Catholic mainly). In the case of non-university professional institutes, private outnumbers public because of their demand-absorbing nature.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48</xdr:row>
      <xdr:rowOff>219075</xdr:rowOff>
    </xdr:from>
    <xdr:to>
      <xdr:col>22</xdr:col>
      <xdr:colOff>628650</xdr:colOff>
      <xdr:row>52</xdr:row>
      <xdr:rowOff>9525</xdr:rowOff>
    </xdr:to>
    <xdr:sp macro="" textlink="">
      <xdr:nvSpPr>
        <xdr:cNvPr id="3075" name="Text Box 3"/>
        <xdr:cNvSpPr txBox="1">
          <a:spLocks noChangeArrowheads="1"/>
        </xdr:cNvSpPr>
      </xdr:nvSpPr>
      <xdr:spPr bwMode="auto">
        <a:xfrm>
          <a:off x="152400" y="8972550"/>
          <a:ext cx="805815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II.1:</a:t>
          </a:r>
        </a:p>
        <a:p>
          <a:pPr algn="l" rtl="0">
            <a:defRPr sz="1000"/>
          </a:pPr>
          <a:r>
            <a:rPr lang="en-US" sz="1000" b="0" i="0" u="none" strike="noStrike" baseline="0">
              <a:solidFill>
                <a:srgbClr val="000000"/>
              </a:solidFill>
              <a:latin typeface="Arial"/>
              <a:cs typeface="Arial"/>
            </a:rPr>
            <a:t>Secretaría de Políticas Universitarias, Ministerio de Educación de la Nación, Argentina. Data on university level (1995 - 2009).</a:t>
          </a:r>
        </a:p>
        <a:p>
          <a:pPr algn="l" rtl="0">
            <a:defRPr sz="1000"/>
          </a:pPr>
          <a:r>
            <a:rPr lang="en-US" sz="1000" b="0" i="0" u="none" strike="noStrike" baseline="0">
              <a:solidFill>
                <a:srgbClr val="000000"/>
              </a:solidFill>
              <a:latin typeface="Arial"/>
              <a:cs typeface="Arial"/>
            </a:rPr>
            <a:t>Dirección Nacional de Información y Evaluación de la Calidad Educativa, Ministerio de  Educación de la Nación, Argentina. Data on non-university postsecondary level (1996 - 2009).</a:t>
          </a:r>
        </a:p>
        <a:p>
          <a:pPr algn="l" rtl="0">
            <a:defRPr sz="1000"/>
          </a:pPr>
          <a:r>
            <a:rPr lang="en-US" sz="1000" b="0" i="0" u="none" strike="noStrike" baseline="0">
              <a:solidFill>
                <a:srgbClr val="000000"/>
              </a:solidFill>
              <a:latin typeface="Arial"/>
              <a:cs typeface="Arial"/>
            </a:rPr>
            <a:t>Levy, D. C. (1986). Higher Education and the State in Latin America. Chicago, IL: The University of Chicago Press. Data on university level from 1960 to 1975.</a:t>
          </a:r>
        </a:p>
      </xdr:txBody>
    </xdr:sp>
    <xdr:clientData/>
  </xdr:twoCellAnchor>
  <xdr:twoCellAnchor>
    <xdr:from>
      <xdr:col>1</xdr:col>
      <xdr:colOff>28575</xdr:colOff>
      <xdr:row>88</xdr:row>
      <xdr:rowOff>142875</xdr:rowOff>
    </xdr:from>
    <xdr:to>
      <xdr:col>23</xdr:col>
      <xdr:colOff>28575</xdr:colOff>
      <xdr:row>94</xdr:row>
      <xdr:rowOff>133350</xdr:rowOff>
    </xdr:to>
    <xdr:sp macro="" textlink="">
      <xdr:nvSpPr>
        <xdr:cNvPr id="3079" name="Text Box 7"/>
        <xdr:cNvSpPr txBox="1">
          <a:spLocks noChangeArrowheads="1"/>
        </xdr:cNvSpPr>
      </xdr:nvSpPr>
      <xdr:spPr bwMode="auto">
        <a:xfrm>
          <a:off x="152400" y="17097375"/>
          <a:ext cx="811530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II.2</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Arial"/>
              <a:ea typeface="+mn-ea"/>
              <a:cs typeface="Arial"/>
            </a:rPr>
            <a:t>Secretaría de Políticas Universitarias, Ministerio de Educación de la Nación, Argentina.</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Arial"/>
              <a:ea typeface="+mn-ea"/>
              <a:cs typeface="Arial"/>
            </a:rPr>
            <a:t>Dirección Nacional de Información y Evaluación de la Calidad Educativa, Ministerio de  Educación de la Nación, Argentina.</a:t>
          </a:r>
        </a:p>
      </xdr:txBody>
    </xdr:sp>
    <xdr:clientData/>
  </xdr:twoCellAnchor>
  <xdr:twoCellAnchor>
    <xdr:from>
      <xdr:col>1</xdr:col>
      <xdr:colOff>0</xdr:colOff>
      <xdr:row>284</xdr:row>
      <xdr:rowOff>152400</xdr:rowOff>
    </xdr:from>
    <xdr:to>
      <xdr:col>23</xdr:col>
      <xdr:colOff>0</xdr:colOff>
      <xdr:row>284</xdr:row>
      <xdr:rowOff>152400</xdr:rowOff>
    </xdr:to>
    <xdr:sp macro="" textlink="">
      <xdr:nvSpPr>
        <xdr:cNvPr id="10112" name="Rectangle 21"/>
        <xdr:cNvSpPr>
          <a:spLocks noChangeArrowheads="1"/>
        </xdr:cNvSpPr>
      </xdr:nvSpPr>
      <xdr:spPr bwMode="auto">
        <a:xfrm>
          <a:off x="123825" y="51111150"/>
          <a:ext cx="15049500" cy="0"/>
        </a:xfrm>
        <a:prstGeom prst="rect">
          <a:avLst/>
        </a:prstGeom>
        <a:noFill/>
        <a:ln w="9525">
          <a:solidFill>
            <a:srgbClr val="000000"/>
          </a:solidFill>
          <a:miter lim="800000"/>
          <a:headEnd/>
          <a:tailEnd/>
        </a:ln>
        <a:effectLst>
          <a:outerShdw dist="107763" dir="18900000" algn="ctr" rotWithShape="0">
            <a:srgbClr val="808080"/>
          </a:outerShdw>
        </a:effectLst>
      </xdr:spPr>
      <xdr:txBody>
        <a:bodyPr/>
        <a:lstStyle/>
        <a:p>
          <a:endParaRPr lang="en-US"/>
        </a:p>
      </xdr:txBody>
    </xdr:sp>
    <xdr:clientData/>
  </xdr:twoCellAnchor>
  <xdr:twoCellAnchor>
    <xdr:from>
      <xdr:col>22</xdr:col>
      <xdr:colOff>295275</xdr:colOff>
      <xdr:row>0</xdr:row>
      <xdr:rowOff>85725</xdr:rowOff>
    </xdr:from>
    <xdr:to>
      <xdr:col>22</xdr:col>
      <xdr:colOff>561975</xdr:colOff>
      <xdr:row>2</xdr:row>
      <xdr:rowOff>0</xdr:rowOff>
    </xdr:to>
    <xdr:sp macro="" textlink="">
      <xdr:nvSpPr>
        <xdr:cNvPr id="10137" name="AutoShape 26">
          <a:hlinkClick xmlns:r="http://schemas.openxmlformats.org/officeDocument/2006/relationships" r:id="rId1"/>
        </xdr:cNvPr>
        <xdr:cNvSpPr>
          <a:spLocks noChangeArrowheads="1"/>
        </xdr:cNvSpPr>
      </xdr:nvSpPr>
      <xdr:spPr bwMode="auto">
        <a:xfrm>
          <a:off x="14811375" y="857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22</xdr:col>
      <xdr:colOff>295275</xdr:colOff>
      <xdr:row>57</xdr:row>
      <xdr:rowOff>85725</xdr:rowOff>
    </xdr:from>
    <xdr:to>
      <xdr:col>22</xdr:col>
      <xdr:colOff>561975</xdr:colOff>
      <xdr:row>59</xdr:row>
      <xdr:rowOff>0</xdr:rowOff>
    </xdr:to>
    <xdr:sp macro="" textlink="">
      <xdr:nvSpPr>
        <xdr:cNvPr id="10138" name="AutoShape 27">
          <a:hlinkClick xmlns:r="http://schemas.openxmlformats.org/officeDocument/2006/relationships" r:id="rId1"/>
        </xdr:cNvPr>
        <xdr:cNvSpPr>
          <a:spLocks noChangeArrowheads="1"/>
        </xdr:cNvSpPr>
      </xdr:nvSpPr>
      <xdr:spPr bwMode="auto">
        <a:xfrm>
          <a:off x="14811375" y="112871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22</xdr:col>
      <xdr:colOff>314325</xdr:colOff>
      <xdr:row>103</xdr:row>
      <xdr:rowOff>0</xdr:rowOff>
    </xdr:from>
    <xdr:to>
      <xdr:col>22</xdr:col>
      <xdr:colOff>561975</xdr:colOff>
      <xdr:row>104</xdr:row>
      <xdr:rowOff>142875</xdr:rowOff>
    </xdr:to>
    <xdr:sp macro="" textlink="">
      <xdr:nvSpPr>
        <xdr:cNvPr id="10139" name="AutoShape 28">
          <a:hlinkClick xmlns:r="http://schemas.openxmlformats.org/officeDocument/2006/relationships" r:id="rId1"/>
        </xdr:cNvPr>
        <xdr:cNvSpPr>
          <a:spLocks noChangeArrowheads="1"/>
        </xdr:cNvSpPr>
      </xdr:nvSpPr>
      <xdr:spPr bwMode="auto">
        <a:xfrm>
          <a:off x="14830425" y="19383375"/>
          <a:ext cx="247650" cy="304800"/>
        </a:xfrm>
        <a:prstGeom prst="leftArrow">
          <a:avLst>
            <a:gd name="adj1" fmla="val 50000"/>
            <a:gd name="adj2" fmla="val 25000"/>
          </a:avLst>
        </a:prstGeom>
        <a:solidFill>
          <a:srgbClr val="666699"/>
        </a:solidFill>
        <a:ln w="9525">
          <a:solidFill>
            <a:srgbClr val="000000"/>
          </a:solidFill>
          <a:miter lim="800000"/>
          <a:headEnd/>
          <a:tailEnd/>
        </a:ln>
      </xdr:spPr>
    </xdr:sp>
    <xdr:clientData fPrintsWithSheet="0"/>
  </xdr:twoCellAnchor>
  <xdr:twoCellAnchor>
    <xdr:from>
      <xdr:col>22</xdr:col>
      <xdr:colOff>295275</xdr:colOff>
      <xdr:row>149</xdr:row>
      <xdr:rowOff>85725</xdr:rowOff>
    </xdr:from>
    <xdr:to>
      <xdr:col>22</xdr:col>
      <xdr:colOff>561975</xdr:colOff>
      <xdr:row>151</xdr:row>
      <xdr:rowOff>0</xdr:rowOff>
    </xdr:to>
    <xdr:sp macro="" textlink="">
      <xdr:nvSpPr>
        <xdr:cNvPr id="10140" name="AutoShape 29">
          <a:hlinkClick xmlns:r="http://schemas.openxmlformats.org/officeDocument/2006/relationships" r:id="rId1"/>
        </xdr:cNvPr>
        <xdr:cNvSpPr>
          <a:spLocks noChangeArrowheads="1"/>
        </xdr:cNvSpPr>
      </xdr:nvSpPr>
      <xdr:spPr bwMode="auto">
        <a:xfrm>
          <a:off x="14811375" y="2757487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22</xdr:col>
      <xdr:colOff>295275</xdr:colOff>
      <xdr:row>195</xdr:row>
      <xdr:rowOff>85725</xdr:rowOff>
    </xdr:from>
    <xdr:to>
      <xdr:col>22</xdr:col>
      <xdr:colOff>561975</xdr:colOff>
      <xdr:row>197</xdr:row>
      <xdr:rowOff>0</xdr:rowOff>
    </xdr:to>
    <xdr:sp macro="" textlink="">
      <xdr:nvSpPr>
        <xdr:cNvPr id="10141" name="AutoShape 30">
          <a:hlinkClick xmlns:r="http://schemas.openxmlformats.org/officeDocument/2006/relationships" r:id="rId1"/>
        </xdr:cNvPr>
        <xdr:cNvSpPr>
          <a:spLocks noChangeArrowheads="1"/>
        </xdr:cNvSpPr>
      </xdr:nvSpPr>
      <xdr:spPr bwMode="auto">
        <a:xfrm>
          <a:off x="14811375" y="35966400"/>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22</xdr:col>
      <xdr:colOff>295275</xdr:colOff>
      <xdr:row>242</xdr:row>
      <xdr:rowOff>85725</xdr:rowOff>
    </xdr:from>
    <xdr:to>
      <xdr:col>22</xdr:col>
      <xdr:colOff>561975</xdr:colOff>
      <xdr:row>245</xdr:row>
      <xdr:rowOff>0</xdr:rowOff>
    </xdr:to>
    <xdr:sp macro="" textlink="">
      <xdr:nvSpPr>
        <xdr:cNvPr id="10142" name="AutoShape 31">
          <a:hlinkClick xmlns:r="http://schemas.openxmlformats.org/officeDocument/2006/relationships" r:id="rId1"/>
        </xdr:cNvPr>
        <xdr:cNvSpPr>
          <a:spLocks noChangeArrowheads="1"/>
        </xdr:cNvSpPr>
      </xdr:nvSpPr>
      <xdr:spPr bwMode="auto">
        <a:xfrm>
          <a:off x="14811375" y="445103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xdr:col>
      <xdr:colOff>0</xdr:colOff>
      <xdr:row>52</xdr:row>
      <xdr:rowOff>200025</xdr:rowOff>
    </xdr:from>
    <xdr:to>
      <xdr:col>23</xdr:col>
      <xdr:colOff>0</xdr:colOff>
      <xdr:row>55</xdr:row>
      <xdr:rowOff>276225</xdr:rowOff>
    </xdr:to>
    <xdr:sp macro="" textlink="">
      <xdr:nvSpPr>
        <xdr:cNvPr id="3107" name="Text Box 35"/>
        <xdr:cNvSpPr txBox="1">
          <a:spLocks noChangeArrowheads="1"/>
        </xdr:cNvSpPr>
      </xdr:nvSpPr>
      <xdr:spPr bwMode="auto">
        <a:xfrm>
          <a:off x="123825" y="10096500"/>
          <a:ext cx="8115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II.1:</a:t>
          </a:r>
        </a:p>
        <a:p>
          <a:pPr algn="l" rtl="0">
            <a:defRPr sz="1000"/>
          </a:pPr>
          <a:r>
            <a:rPr lang="en-US" sz="1000" b="0" i="0" u="none" strike="noStrike" baseline="0">
              <a:solidFill>
                <a:srgbClr val="000000"/>
              </a:solidFill>
              <a:latin typeface="Arial"/>
              <a:cs typeface="Arial"/>
            </a:rPr>
            <a:t>At the university level, only enrollments of undergraduate students are considered. Excludes graduate program enrollments due to lack of information.</a:t>
          </a:r>
        </a:p>
        <a:p>
          <a:pPr algn="l" rtl="0">
            <a:defRPr sz="1000"/>
          </a:pPr>
          <a:r>
            <a:rPr lang="en-US" sz="1000" b="0" i="0" u="none" strike="noStrike" baseline="0">
              <a:solidFill>
                <a:srgbClr val="000000"/>
              </a:solidFill>
              <a:latin typeface="Arial"/>
              <a:cs typeface="Arial"/>
            </a:rPr>
            <a:t>Data on non-university postsecondary enrollments have been available since the establishment of the national educational statistical agency (DINIECE) in 1995.</a:t>
          </a:r>
        </a:p>
      </xdr:txBody>
    </xdr:sp>
    <xdr:clientData/>
  </xdr:twoCellAnchor>
  <xdr:twoCellAnchor>
    <xdr:from>
      <xdr:col>1</xdr:col>
      <xdr:colOff>38100</xdr:colOff>
      <xdr:row>95</xdr:row>
      <xdr:rowOff>123825</xdr:rowOff>
    </xdr:from>
    <xdr:to>
      <xdr:col>23</xdr:col>
      <xdr:colOff>38100</xdr:colOff>
      <xdr:row>101</xdr:row>
      <xdr:rowOff>85725</xdr:rowOff>
    </xdr:to>
    <xdr:sp macro="" textlink="">
      <xdr:nvSpPr>
        <xdr:cNvPr id="3108" name="Text Box 36"/>
        <xdr:cNvSpPr txBox="1">
          <a:spLocks noChangeArrowheads="1"/>
        </xdr:cNvSpPr>
      </xdr:nvSpPr>
      <xdr:spPr bwMode="auto">
        <a:xfrm>
          <a:off x="161925" y="18211800"/>
          <a:ext cx="8115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lnSpc>
              <a:spcPts val="1000"/>
            </a:lnSpc>
            <a:defRPr sz="1000"/>
          </a:pPr>
          <a:r>
            <a:rPr lang="en-US" sz="1000" b="0" i="0" u="none" strike="noStrike" baseline="0">
              <a:solidFill>
                <a:srgbClr val="000000"/>
              </a:solidFill>
              <a:latin typeface="Arial"/>
              <a:cs typeface="Arial"/>
            </a:rPr>
            <a:t>Comments on II.2</a:t>
          </a:r>
        </a:p>
        <a:p>
          <a:pPr algn="l" rtl="0">
            <a:lnSpc>
              <a:spcPts val="1000"/>
            </a:lnSpc>
            <a:defRPr sz="1000"/>
          </a:pPr>
          <a:r>
            <a:rPr lang="en-US" sz="1000" b="0" i="0" u="none" strike="noStrike" baseline="0">
              <a:solidFill>
                <a:srgbClr val="000000"/>
              </a:solidFill>
              <a:latin typeface="Arial"/>
              <a:cs typeface="Arial"/>
            </a:rPr>
            <a:t>Enrollment by gender may not match total enrollments due to lack of information provided by some institutions.</a:t>
          </a:r>
        </a:p>
        <a:p>
          <a:pPr algn="l" rtl="0">
            <a:lnSpc>
              <a:spcPts val="1000"/>
            </a:lnSpc>
            <a:defRPr sz="1000"/>
          </a:pPr>
          <a:r>
            <a:rPr lang="en-US" sz="1000" b="0" i="0" u="none" strike="noStrike" baseline="0">
              <a:solidFill>
                <a:srgbClr val="000000"/>
              </a:solidFill>
              <a:latin typeface="Arial"/>
              <a:cs typeface="Arial"/>
            </a:rPr>
            <a:t>In non-university Teaching training institutions female enrollment reach almost 80%.</a:t>
          </a:r>
        </a:p>
        <a:p>
          <a:pPr algn="l" rtl="0">
            <a:lnSpc>
              <a:spcPts val="1000"/>
            </a:lnSpc>
            <a:defRPr sz="1000"/>
          </a:pPr>
          <a:r>
            <a:rPr lang="en-US" sz="1000" b="0" i="0" u="none" strike="noStrike" baseline="0">
              <a:solidFill>
                <a:srgbClr val="000000"/>
              </a:solidFill>
              <a:latin typeface="Arial"/>
              <a:cs typeface="Arial"/>
            </a:rPr>
            <a:t>Before 2003, the Secretary of University Policies did not publish enrollment data by gender.</a:t>
          </a:r>
        </a:p>
        <a:p>
          <a:pPr algn="l" rtl="0">
            <a:lnSpc>
              <a:spcPts val="1000"/>
            </a:lnSpc>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134</xdr:row>
      <xdr:rowOff>142875</xdr:rowOff>
    </xdr:from>
    <xdr:to>
      <xdr:col>23</xdr:col>
      <xdr:colOff>28575</xdr:colOff>
      <xdr:row>140</xdr:row>
      <xdr:rowOff>133350</xdr:rowOff>
    </xdr:to>
    <xdr:sp macro="" textlink="">
      <xdr:nvSpPr>
        <xdr:cNvPr id="3111" name="Text Box 39"/>
        <xdr:cNvSpPr txBox="1">
          <a:spLocks noChangeArrowheads="1"/>
        </xdr:cNvSpPr>
      </xdr:nvSpPr>
      <xdr:spPr bwMode="auto">
        <a:xfrm>
          <a:off x="152400" y="25203150"/>
          <a:ext cx="811530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141</xdr:row>
      <xdr:rowOff>104775</xdr:rowOff>
    </xdr:from>
    <xdr:to>
      <xdr:col>23</xdr:col>
      <xdr:colOff>38100</xdr:colOff>
      <xdr:row>147</xdr:row>
      <xdr:rowOff>66675</xdr:rowOff>
    </xdr:to>
    <xdr:sp macro="" textlink="">
      <xdr:nvSpPr>
        <xdr:cNvPr id="3112" name="Text Box 40"/>
        <xdr:cNvSpPr txBox="1">
          <a:spLocks noChangeArrowheads="1"/>
        </xdr:cNvSpPr>
      </xdr:nvSpPr>
      <xdr:spPr bwMode="auto">
        <a:xfrm>
          <a:off x="161925" y="26298525"/>
          <a:ext cx="8115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II.3</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180</xdr:row>
      <xdr:rowOff>142875</xdr:rowOff>
    </xdr:from>
    <xdr:to>
      <xdr:col>23</xdr:col>
      <xdr:colOff>28575</xdr:colOff>
      <xdr:row>186</xdr:row>
      <xdr:rowOff>133350</xdr:rowOff>
    </xdr:to>
    <xdr:sp macro="" textlink="">
      <xdr:nvSpPr>
        <xdr:cNvPr id="3113" name="Text Box 41"/>
        <xdr:cNvSpPr txBox="1">
          <a:spLocks noChangeArrowheads="1"/>
        </xdr:cNvSpPr>
      </xdr:nvSpPr>
      <xdr:spPr bwMode="auto">
        <a:xfrm>
          <a:off x="152400" y="33594675"/>
          <a:ext cx="811530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II.4</a:t>
          </a: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187</xdr:row>
      <xdr:rowOff>104775</xdr:rowOff>
    </xdr:from>
    <xdr:to>
      <xdr:col>23</xdr:col>
      <xdr:colOff>38100</xdr:colOff>
      <xdr:row>193</xdr:row>
      <xdr:rowOff>66675</xdr:rowOff>
    </xdr:to>
    <xdr:sp macro="" textlink="">
      <xdr:nvSpPr>
        <xdr:cNvPr id="3114" name="Text Box 42"/>
        <xdr:cNvSpPr txBox="1">
          <a:spLocks noChangeArrowheads="1"/>
        </xdr:cNvSpPr>
      </xdr:nvSpPr>
      <xdr:spPr bwMode="auto">
        <a:xfrm>
          <a:off x="161925" y="34690050"/>
          <a:ext cx="8115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II.4</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226</xdr:row>
      <xdr:rowOff>142875</xdr:rowOff>
    </xdr:from>
    <xdr:to>
      <xdr:col>23</xdr:col>
      <xdr:colOff>28575</xdr:colOff>
      <xdr:row>232</xdr:row>
      <xdr:rowOff>133350</xdr:rowOff>
    </xdr:to>
    <xdr:sp macro="" textlink="">
      <xdr:nvSpPr>
        <xdr:cNvPr id="3115" name="Text Box 43"/>
        <xdr:cNvSpPr txBox="1">
          <a:spLocks noChangeArrowheads="1"/>
        </xdr:cNvSpPr>
      </xdr:nvSpPr>
      <xdr:spPr bwMode="auto">
        <a:xfrm>
          <a:off x="152400" y="41976675"/>
          <a:ext cx="811530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233</xdr:row>
      <xdr:rowOff>104775</xdr:rowOff>
    </xdr:from>
    <xdr:to>
      <xdr:col>23</xdr:col>
      <xdr:colOff>38100</xdr:colOff>
      <xdr:row>239</xdr:row>
      <xdr:rowOff>66675</xdr:rowOff>
    </xdr:to>
    <xdr:sp macro="" textlink="">
      <xdr:nvSpPr>
        <xdr:cNvPr id="3116" name="Text Box 44"/>
        <xdr:cNvSpPr txBox="1">
          <a:spLocks noChangeArrowheads="1"/>
        </xdr:cNvSpPr>
      </xdr:nvSpPr>
      <xdr:spPr bwMode="auto">
        <a:xfrm>
          <a:off x="161925" y="43072050"/>
          <a:ext cx="8115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II.5</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28575</xdr:colOff>
      <xdr:row>429</xdr:row>
      <xdr:rowOff>142875</xdr:rowOff>
    </xdr:from>
    <xdr:to>
      <xdr:col>23</xdr:col>
      <xdr:colOff>28575</xdr:colOff>
      <xdr:row>435</xdr:row>
      <xdr:rowOff>133350</xdr:rowOff>
    </xdr:to>
    <xdr:sp macro="" textlink="">
      <xdr:nvSpPr>
        <xdr:cNvPr id="3117" name="Text Box 45"/>
        <xdr:cNvSpPr txBox="1">
          <a:spLocks noChangeArrowheads="1"/>
        </xdr:cNvSpPr>
      </xdr:nvSpPr>
      <xdr:spPr bwMode="auto">
        <a:xfrm>
          <a:off x="152400" y="76781025"/>
          <a:ext cx="8115300" cy="962025"/>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II.7</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436</xdr:row>
      <xdr:rowOff>104775</xdr:rowOff>
    </xdr:from>
    <xdr:to>
      <xdr:col>23</xdr:col>
      <xdr:colOff>38100</xdr:colOff>
      <xdr:row>442</xdr:row>
      <xdr:rowOff>66675</xdr:rowOff>
    </xdr:to>
    <xdr:sp macro="" textlink="">
      <xdr:nvSpPr>
        <xdr:cNvPr id="3118" name="Text Box 46"/>
        <xdr:cNvSpPr txBox="1">
          <a:spLocks noChangeArrowheads="1"/>
        </xdr:cNvSpPr>
      </xdr:nvSpPr>
      <xdr:spPr bwMode="auto">
        <a:xfrm>
          <a:off x="161925" y="77876400"/>
          <a:ext cx="8115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II.7</a:t>
          </a:r>
        </a:p>
        <a:p>
          <a:pPr algn="l" rtl="0">
            <a:defRPr sz="1000"/>
          </a:pPr>
          <a:r>
            <a:rPr lang="en-US" sz="1000" b="0" i="0" u="none" strike="noStrike" baseline="0">
              <a:solidFill>
                <a:srgbClr val="000000"/>
              </a:solidFill>
              <a:latin typeface="Arial"/>
              <a:cs typeface="Arial"/>
            </a:rPr>
            <a:t>There are three officially recognized types of graduate degrees: Specialization, Master’s, and Doctorates.</a:t>
          </a:r>
        </a:p>
        <a:p>
          <a:pPr algn="l" rtl="0">
            <a:defRPr sz="1000"/>
          </a:pPr>
          <a:r>
            <a:rPr lang="en-US" sz="1000" b="0" i="0" u="none" strike="noStrike" baseline="0">
              <a:solidFill>
                <a:srgbClr val="000000"/>
              </a:solidFill>
              <a:latin typeface="Arial"/>
              <a:cs typeface="Arial"/>
            </a:rPr>
            <a:t>Specializations have a greater share in public institutions since they were first developed by medical sciences and they account for the great majority. Medical sciences are found mainly in public institutions rather than private ones.</a:t>
          </a:r>
        </a:p>
      </xdr:txBody>
    </xdr:sp>
    <xdr:clientData/>
  </xdr:twoCellAnchor>
  <xdr:twoCellAnchor>
    <xdr:from>
      <xdr:col>1</xdr:col>
      <xdr:colOff>38100</xdr:colOff>
      <xdr:row>377</xdr:row>
      <xdr:rowOff>104775</xdr:rowOff>
    </xdr:from>
    <xdr:to>
      <xdr:col>23</xdr:col>
      <xdr:colOff>38100</xdr:colOff>
      <xdr:row>383</xdr:row>
      <xdr:rowOff>95250</xdr:rowOff>
    </xdr:to>
    <xdr:sp macro="" textlink="">
      <xdr:nvSpPr>
        <xdr:cNvPr id="3119" name="Text Box 47"/>
        <xdr:cNvSpPr txBox="1">
          <a:spLocks noChangeArrowheads="1"/>
        </xdr:cNvSpPr>
      </xdr:nvSpPr>
      <xdr:spPr bwMode="auto">
        <a:xfrm>
          <a:off x="161925" y="66913125"/>
          <a:ext cx="811530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II.6</a:t>
          </a:r>
        </a:p>
        <a:p>
          <a:pPr algn="l" rtl="0">
            <a:defRPr sz="1000"/>
          </a:pPr>
          <a:r>
            <a:rPr lang="en-US" sz="1000" b="0" i="0" u="none" strike="noStrike" baseline="0">
              <a:solidFill>
                <a:srgbClr val="000000"/>
              </a:solidFill>
              <a:latin typeface="Arial"/>
              <a:cs typeface="Arial"/>
            </a:rPr>
            <a:t>Secretaría de Políticas Universitarias, Ministerio de Educación de la Nación, Argentina.</a:t>
          </a:r>
        </a:p>
        <a:p>
          <a:pPr algn="l" rtl="0">
            <a:defRPr sz="1000"/>
          </a:pPr>
          <a:r>
            <a:rPr lang="en-US" sz="1000" b="0" i="0" u="none" strike="noStrike" baseline="0">
              <a:solidFill>
                <a:srgbClr val="000000"/>
              </a:solidFill>
              <a:latin typeface="Arial"/>
              <a:cs typeface="Arial"/>
            </a:rPr>
            <a:t>Dirección Nacional de Información y Evaluación de la Calidad Educativa, Ministerio de  Educación de la Nación, Argentina.</a:t>
          </a:r>
        </a:p>
        <a:p>
          <a:pPr algn="l" rtl="0">
            <a:defRPr sz="1000"/>
          </a:pPr>
          <a:r>
            <a:rPr lang="en-US" sz="1000" b="0" i="0" u="none" strike="noStrike" baseline="0">
              <a:solidFill>
                <a:srgbClr val="000000"/>
              </a:solidFill>
              <a:latin typeface="Arial"/>
              <a:cs typeface="Arial"/>
            </a:rPr>
            <a:t>Levy, D. C. (1986). Higher Education and the State in Latin America. Chicago, IL: The University of Chicago Press. 1977 data.</a:t>
          </a:r>
        </a:p>
      </xdr:txBody>
    </xdr:sp>
    <xdr:clientData/>
  </xdr:twoCellAnchor>
  <xdr:twoCellAnchor>
    <xdr:from>
      <xdr:col>1</xdr:col>
      <xdr:colOff>47625</xdr:colOff>
      <xdr:row>384</xdr:row>
      <xdr:rowOff>142875</xdr:rowOff>
    </xdr:from>
    <xdr:to>
      <xdr:col>23</xdr:col>
      <xdr:colOff>47625</xdr:colOff>
      <xdr:row>390</xdr:row>
      <xdr:rowOff>104775</xdr:rowOff>
    </xdr:to>
    <xdr:sp macro="" textlink="">
      <xdr:nvSpPr>
        <xdr:cNvPr id="3120" name="Text Box 48"/>
        <xdr:cNvSpPr txBox="1">
          <a:spLocks noChangeArrowheads="1"/>
        </xdr:cNvSpPr>
      </xdr:nvSpPr>
      <xdr:spPr bwMode="auto">
        <a:xfrm>
          <a:off x="171450" y="68084700"/>
          <a:ext cx="8115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II.6</a:t>
          </a:r>
        </a:p>
        <a:p>
          <a:pPr algn="l" rtl="0">
            <a:defRPr sz="1000"/>
          </a:pPr>
          <a:r>
            <a:rPr lang="en-US" sz="1000" b="0" i="0" u="none" strike="noStrike" baseline="0">
              <a:solidFill>
                <a:srgbClr val="000000"/>
              </a:solidFill>
              <a:latin typeface="Arial"/>
              <a:cs typeface="Arial"/>
            </a:rPr>
            <a:t>In years 1999 and 2000 data on enrollment by field of studies was only published for public institutions. THE 2002 report is the first statistical report after the 2001 economic crisis in Argentina. It was published in 2002, by the new provisional national government.</a:t>
          </a:r>
        </a:p>
        <a:p>
          <a:pPr algn="l" rtl="0">
            <a:defRPr sz="1000"/>
          </a:pPr>
          <a:r>
            <a:rPr lang="en-US" sz="1000" b="0" i="0" u="none" strike="noStrike" baseline="0">
              <a:solidFill>
                <a:srgbClr val="000000"/>
              </a:solidFill>
              <a:latin typeface="Arial"/>
              <a:cs typeface="Arial"/>
            </a:rPr>
            <a:t>Total enrollments in "hard" sciences include the fields of "Science", "Engineering, Manufacturing and Construction", "Agriculture", and "Health".</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22</xdr:col>
      <xdr:colOff>257175</xdr:colOff>
      <xdr:row>392</xdr:row>
      <xdr:rowOff>0</xdr:rowOff>
    </xdr:from>
    <xdr:to>
      <xdr:col>22</xdr:col>
      <xdr:colOff>523875</xdr:colOff>
      <xdr:row>393</xdr:row>
      <xdr:rowOff>76200</xdr:rowOff>
    </xdr:to>
    <xdr:sp macro="" textlink="">
      <xdr:nvSpPr>
        <xdr:cNvPr id="10155" name="AutoShape 49">
          <a:hlinkClick xmlns:r="http://schemas.openxmlformats.org/officeDocument/2006/relationships" r:id="rId1"/>
        </xdr:cNvPr>
        <xdr:cNvSpPr>
          <a:spLocks noChangeArrowheads="1"/>
        </xdr:cNvSpPr>
      </xdr:nvSpPr>
      <xdr:spPr bwMode="auto">
        <a:xfrm>
          <a:off x="14773275" y="692372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xdr:col>
      <xdr:colOff>0</xdr:colOff>
      <xdr:row>384</xdr:row>
      <xdr:rowOff>0</xdr:rowOff>
    </xdr:from>
    <xdr:to>
      <xdr:col>23</xdr:col>
      <xdr:colOff>0</xdr:colOff>
      <xdr:row>384</xdr:row>
      <xdr:rowOff>0</xdr:rowOff>
    </xdr:to>
    <xdr:sp macro="" textlink="">
      <xdr:nvSpPr>
        <xdr:cNvPr id="10132" name="Rectangle 54"/>
        <xdr:cNvSpPr>
          <a:spLocks noChangeArrowheads="1"/>
        </xdr:cNvSpPr>
      </xdr:nvSpPr>
      <xdr:spPr bwMode="auto">
        <a:xfrm>
          <a:off x="123825" y="67941825"/>
          <a:ext cx="15049500" cy="0"/>
        </a:xfrm>
        <a:prstGeom prst="rect">
          <a:avLst/>
        </a:prstGeom>
        <a:noFill/>
        <a:ln w="9525">
          <a:solidFill>
            <a:srgbClr val="000000"/>
          </a:solidFill>
          <a:miter lim="800000"/>
          <a:headEnd/>
          <a:tailEnd/>
        </a:ln>
        <a:effectLst>
          <a:outerShdw dist="107763" dir="18900000" algn="ctr" rotWithShape="0">
            <a:srgbClr val="808080"/>
          </a:outerShdw>
        </a:effectLst>
      </xdr:spPr>
      <xdr:txBody>
        <a:bodyPr/>
        <a:lstStyle/>
        <a:p>
          <a:endParaRPr lang="en-US"/>
        </a:p>
      </xdr:txBody>
    </xdr:sp>
    <xdr:clientData/>
  </xdr:twoCellAnchor>
  <xdr:twoCellAnchor>
    <xdr:from>
      <xdr:col>1</xdr:col>
      <xdr:colOff>0</xdr:colOff>
      <xdr:row>361</xdr:row>
      <xdr:rowOff>0</xdr:rowOff>
    </xdr:from>
    <xdr:to>
      <xdr:col>23</xdr:col>
      <xdr:colOff>0</xdr:colOff>
      <xdr:row>361</xdr:row>
      <xdr:rowOff>0</xdr:rowOff>
    </xdr:to>
    <xdr:sp macro="" textlink="">
      <xdr:nvSpPr>
        <xdr:cNvPr id="10133" name="Rectangle 55"/>
        <xdr:cNvSpPr>
          <a:spLocks noChangeArrowheads="1"/>
        </xdr:cNvSpPr>
      </xdr:nvSpPr>
      <xdr:spPr bwMode="auto">
        <a:xfrm>
          <a:off x="123825" y="63522225"/>
          <a:ext cx="15049500" cy="0"/>
        </a:xfrm>
        <a:prstGeom prst="rect">
          <a:avLst/>
        </a:prstGeom>
        <a:noFill/>
        <a:ln w="9525">
          <a:solidFill>
            <a:srgbClr val="000000"/>
          </a:solidFill>
          <a:miter lim="800000"/>
          <a:headEnd/>
          <a:tailEnd/>
        </a:ln>
        <a:effectLst>
          <a:outerShdw dist="107763" dir="18900000" algn="ctr" rotWithShape="0">
            <a:srgbClr val="808080"/>
          </a:outerShdw>
        </a:effectLst>
      </xdr:spPr>
      <xdr:txBody>
        <a:bodyP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409575</xdr:colOff>
      <xdr:row>0</xdr:row>
      <xdr:rowOff>85725</xdr:rowOff>
    </xdr:from>
    <xdr:to>
      <xdr:col>15</xdr:col>
      <xdr:colOff>85725</xdr:colOff>
      <xdr:row>2</xdr:row>
      <xdr:rowOff>0</xdr:rowOff>
    </xdr:to>
    <xdr:sp macro="" textlink="">
      <xdr:nvSpPr>
        <xdr:cNvPr id="10330" name="AutoShape 14">
          <a:hlinkClick xmlns:r="http://schemas.openxmlformats.org/officeDocument/2006/relationships" r:id="rId1"/>
        </xdr:cNvPr>
        <xdr:cNvSpPr>
          <a:spLocks noChangeArrowheads="1"/>
        </xdr:cNvSpPr>
      </xdr:nvSpPr>
      <xdr:spPr bwMode="auto">
        <a:xfrm>
          <a:off x="9058275" y="857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14</xdr:col>
      <xdr:colOff>266700</xdr:colOff>
      <xdr:row>59</xdr:row>
      <xdr:rowOff>76200</xdr:rowOff>
    </xdr:from>
    <xdr:to>
      <xdr:col>14</xdr:col>
      <xdr:colOff>533400</xdr:colOff>
      <xdr:row>60</xdr:row>
      <xdr:rowOff>152400</xdr:rowOff>
    </xdr:to>
    <xdr:sp macro="" textlink="">
      <xdr:nvSpPr>
        <xdr:cNvPr id="10331" name="AutoShape 15">
          <a:hlinkClick xmlns:r="http://schemas.openxmlformats.org/officeDocument/2006/relationships" r:id="rId1"/>
        </xdr:cNvPr>
        <xdr:cNvSpPr>
          <a:spLocks noChangeArrowheads="1"/>
        </xdr:cNvSpPr>
      </xdr:nvSpPr>
      <xdr:spPr bwMode="auto">
        <a:xfrm>
          <a:off x="8915400" y="10934700"/>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14</xdr:col>
      <xdr:colOff>409575</xdr:colOff>
      <xdr:row>100</xdr:row>
      <xdr:rowOff>85725</xdr:rowOff>
    </xdr:from>
    <xdr:to>
      <xdr:col>15</xdr:col>
      <xdr:colOff>85725</xdr:colOff>
      <xdr:row>102</xdr:row>
      <xdr:rowOff>0</xdr:rowOff>
    </xdr:to>
    <xdr:sp macro="" textlink="">
      <xdr:nvSpPr>
        <xdr:cNvPr id="10332" name="AutoShape 16">
          <a:hlinkClick xmlns:r="http://schemas.openxmlformats.org/officeDocument/2006/relationships" r:id="rId1"/>
        </xdr:cNvPr>
        <xdr:cNvSpPr>
          <a:spLocks noChangeArrowheads="1"/>
        </xdr:cNvSpPr>
      </xdr:nvSpPr>
      <xdr:spPr bwMode="auto">
        <a:xfrm>
          <a:off x="9058275" y="19488150"/>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xdr:col>
      <xdr:colOff>28575</xdr:colOff>
      <xdr:row>43</xdr:row>
      <xdr:rowOff>133350</xdr:rowOff>
    </xdr:from>
    <xdr:to>
      <xdr:col>14</xdr:col>
      <xdr:colOff>581025</xdr:colOff>
      <xdr:row>49</xdr:row>
      <xdr:rowOff>114300</xdr:rowOff>
    </xdr:to>
    <xdr:sp macro="" textlink="">
      <xdr:nvSpPr>
        <xdr:cNvPr id="1043" name="Text Box 19"/>
        <xdr:cNvSpPr txBox="1">
          <a:spLocks noChangeArrowheads="1"/>
        </xdr:cNvSpPr>
      </xdr:nvSpPr>
      <xdr:spPr bwMode="auto">
        <a:xfrm>
          <a:off x="142875" y="7486650"/>
          <a:ext cx="908685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lnSpc>
              <a:spcPts val="1000"/>
            </a:lnSpc>
            <a:defRPr sz="1000"/>
          </a:pPr>
          <a:r>
            <a:rPr lang="en-US" sz="1000" b="0" i="0" u="none" strike="noStrike" baseline="0">
              <a:solidFill>
                <a:srgbClr val="000000"/>
              </a:solidFill>
              <a:latin typeface="Arial"/>
              <a:cs typeface="Arial"/>
            </a:rPr>
            <a:t>Sources for III.1</a:t>
          </a:r>
        </a:p>
        <a:p>
          <a:pPr algn="l" rtl="0">
            <a:lnSpc>
              <a:spcPts val="1000"/>
            </a:lnSpc>
            <a:defRPr sz="1000"/>
          </a:pPr>
          <a:r>
            <a:rPr lang="en-US" sz="1000" b="0" i="0" u="none" strike="noStrike" baseline="0">
              <a:solidFill>
                <a:srgbClr val="000000"/>
              </a:solidFill>
              <a:latin typeface="Arial"/>
              <a:cs typeface="Arial"/>
            </a:rPr>
            <a:t>Secretaría de Políticas Universitarias, Ministerio de Educación de la Nación, Argentina.</a:t>
          </a:r>
        </a:p>
        <a:p>
          <a:pPr algn="l" rtl="0">
            <a:lnSpc>
              <a:spcPts val="1000"/>
            </a:lnSpc>
            <a:defRPr sz="1000"/>
          </a:pPr>
          <a:r>
            <a:rPr lang="en-US" sz="1000" b="0" i="0" u="none" strike="noStrike" baseline="0">
              <a:solidFill>
                <a:srgbClr val="000000"/>
              </a:solidFill>
              <a:latin typeface="Arial"/>
              <a:cs typeface="Arial"/>
            </a:rPr>
            <a:t>Dirección Nacional de Información y Evaluación de la Calidad Educativa, Ministerio de  Educación de la Nación, Argentina.</a:t>
          </a:r>
        </a:p>
        <a:p>
          <a:pPr algn="l" rtl="0">
            <a:lnSpc>
              <a:spcPts val="1000"/>
            </a:lnSpc>
            <a:defRPr sz="1000"/>
          </a:pPr>
          <a:endParaRPr lang="en-US" sz="1000" b="0" i="0" u="none" strike="noStrike" baseline="0">
            <a:solidFill>
              <a:srgbClr val="000000"/>
            </a:solidFill>
            <a:latin typeface="Arial"/>
            <a:cs typeface="Arial"/>
          </a:endParaRPr>
        </a:p>
        <a:p>
          <a:pPr algn="l" rtl="0">
            <a:lnSpc>
              <a:spcPts val="900"/>
            </a:lnSpc>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49</xdr:row>
      <xdr:rowOff>161924</xdr:rowOff>
    </xdr:from>
    <xdr:to>
      <xdr:col>14</xdr:col>
      <xdr:colOff>571500</xdr:colOff>
      <xdr:row>59</xdr:row>
      <xdr:rowOff>57150</xdr:rowOff>
    </xdr:to>
    <xdr:sp macro="" textlink="">
      <xdr:nvSpPr>
        <xdr:cNvPr id="1044" name="Text Box 20"/>
        <xdr:cNvSpPr txBox="1">
          <a:spLocks noChangeArrowheads="1"/>
        </xdr:cNvSpPr>
      </xdr:nvSpPr>
      <xdr:spPr bwMode="auto">
        <a:xfrm>
          <a:off x="152400" y="8496299"/>
          <a:ext cx="9067800" cy="1514476"/>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III.1</a:t>
          </a:r>
        </a:p>
        <a:p>
          <a:pPr algn="l" rtl="0">
            <a:defRPr sz="1000"/>
          </a:pPr>
          <a:r>
            <a:rPr lang="en-US" sz="1000" b="0" i="0" u="none" strike="noStrike" baseline="0">
              <a:solidFill>
                <a:srgbClr val="000000"/>
              </a:solidFill>
              <a:latin typeface="Arial"/>
              <a:cs typeface="Arial"/>
            </a:rPr>
            <a:t>Private universities are not required to report the number of faculty members to the National Ministry of Education. Data is only available for private non-university postsecondary institutions. At the university level, both public and private institutions are required to report data on student enrollment, and they use software developed by the Minister of Education. That does not extend to faculty members; only public universities report that data. In the case of non-universities  the reporting requirements are completely different since they depend on a different agency (DINIECE) within the Ministry of Education.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 data shown above corresponds to the number of positions in public universities. The number of positions is higher than the number of faculty members since one faculty member can hold more than one position at a time when working as a part-timer. For example, a faculty member can hold a position as a part-time assistant/associate/full professor and at the same time hold a position as a part-time assistant/associate/full professor within the same department/school/university or in different universities.</a:t>
          </a:r>
        </a:p>
      </xdr:txBody>
    </xdr:sp>
    <xdr:clientData/>
  </xdr:twoCellAnchor>
  <xdr:twoCellAnchor>
    <xdr:from>
      <xdr:col>1</xdr:col>
      <xdr:colOff>28575</xdr:colOff>
      <xdr:row>84</xdr:row>
      <xdr:rowOff>142875</xdr:rowOff>
    </xdr:from>
    <xdr:to>
      <xdr:col>14</xdr:col>
      <xdr:colOff>581025</xdr:colOff>
      <xdr:row>90</xdr:row>
      <xdr:rowOff>133350</xdr:rowOff>
    </xdr:to>
    <xdr:sp macro="" textlink="">
      <xdr:nvSpPr>
        <xdr:cNvPr id="1045" name="Text Box 21"/>
        <xdr:cNvSpPr txBox="1">
          <a:spLocks noChangeArrowheads="1"/>
        </xdr:cNvSpPr>
      </xdr:nvSpPr>
      <xdr:spPr bwMode="auto">
        <a:xfrm>
          <a:off x="142875" y="16954500"/>
          <a:ext cx="790575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III.2</a:t>
          </a:r>
        </a:p>
        <a:p>
          <a:pPr algn="l" rtl="0">
            <a:defRPr sz="1000"/>
          </a:pPr>
          <a:r>
            <a:rPr lang="en-US" sz="1000" b="0" i="0" u="none" strike="noStrike" baseline="0">
              <a:solidFill>
                <a:srgbClr val="000000"/>
              </a:solidFill>
              <a:latin typeface="Arial"/>
              <a:cs typeface="Arial"/>
            </a:rPr>
            <a:t>Secretaría de Políticas Universitarias, Ministerio de Educación de la Nación, Argentina.</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91</xdr:row>
      <xdr:rowOff>104775</xdr:rowOff>
    </xdr:from>
    <xdr:to>
      <xdr:col>14</xdr:col>
      <xdr:colOff>571500</xdr:colOff>
      <xdr:row>97</xdr:row>
      <xdr:rowOff>66675</xdr:rowOff>
    </xdr:to>
    <xdr:sp macro="" textlink="">
      <xdr:nvSpPr>
        <xdr:cNvPr id="1046" name="Text Box 22"/>
        <xdr:cNvSpPr txBox="1">
          <a:spLocks noChangeArrowheads="1"/>
        </xdr:cNvSpPr>
      </xdr:nvSpPr>
      <xdr:spPr bwMode="auto">
        <a:xfrm>
          <a:off x="152400" y="18049875"/>
          <a:ext cx="78867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III.2</a:t>
          </a:r>
        </a:p>
        <a:p>
          <a:pPr algn="l" rtl="0">
            <a:defRPr sz="1000"/>
          </a:pPr>
          <a:r>
            <a:rPr lang="en-US" sz="1000" b="0" i="0" u="none" strike="noStrike" baseline="0">
              <a:solidFill>
                <a:srgbClr val="000000"/>
              </a:solidFill>
              <a:latin typeface="Arial"/>
              <a:cs typeface="Arial"/>
            </a:rPr>
            <a:t>The information shown is based on university level institutions BUT NO data is available for private universities.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There are two different categories of part-timers in public institutions. "Dedicacion Semi-exclusiva" equals 20 hours per week, and "Dedicacion Simple" equals 10 hours per week. Private institutions may have contracts per hour in lieu of 10 or 20 hours systems for part-timers.</a:t>
          </a:r>
          <a:br>
            <a:rPr lang="en-US" sz="1000" b="0" i="0" u="none" strike="noStrike" baseline="0">
              <a:solidFill>
                <a:srgbClr val="000000"/>
              </a:solidFill>
              <a:latin typeface="Arial"/>
              <a:cs typeface="Arial"/>
            </a:rPr>
          </a:br>
          <a:endParaRPr lang="en-US" sz="1000" b="0" i="0" u="none" strike="noStrike" baseline="0">
            <a:solidFill>
              <a:srgbClr val="000000"/>
            </a:solidFill>
            <a:latin typeface="Arial"/>
            <a:cs typeface="Arial"/>
          </a:endParaRPr>
        </a:p>
      </xdr:txBody>
    </xdr:sp>
    <xdr:clientData/>
  </xdr:twoCellAnchor>
  <xdr:twoCellAnchor>
    <xdr:from>
      <xdr:col>1</xdr:col>
      <xdr:colOff>28575</xdr:colOff>
      <xdr:row>137</xdr:row>
      <xdr:rowOff>142875</xdr:rowOff>
    </xdr:from>
    <xdr:to>
      <xdr:col>14</xdr:col>
      <xdr:colOff>581025</xdr:colOff>
      <xdr:row>143</xdr:row>
      <xdr:rowOff>133350</xdr:rowOff>
    </xdr:to>
    <xdr:sp macro="" textlink="">
      <xdr:nvSpPr>
        <xdr:cNvPr id="1047" name="Text Box 23"/>
        <xdr:cNvSpPr txBox="1">
          <a:spLocks noChangeArrowheads="1"/>
        </xdr:cNvSpPr>
      </xdr:nvSpPr>
      <xdr:spPr bwMode="auto">
        <a:xfrm>
          <a:off x="142875" y="26469975"/>
          <a:ext cx="790575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III.2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144</xdr:row>
      <xdr:rowOff>104775</xdr:rowOff>
    </xdr:from>
    <xdr:to>
      <xdr:col>14</xdr:col>
      <xdr:colOff>571500</xdr:colOff>
      <xdr:row>150</xdr:row>
      <xdr:rowOff>66675</xdr:rowOff>
    </xdr:to>
    <xdr:sp macro="" textlink="">
      <xdr:nvSpPr>
        <xdr:cNvPr id="1048" name="Text Box 24"/>
        <xdr:cNvSpPr txBox="1">
          <a:spLocks noChangeArrowheads="1"/>
        </xdr:cNvSpPr>
      </xdr:nvSpPr>
      <xdr:spPr bwMode="auto">
        <a:xfrm>
          <a:off x="152400" y="27565350"/>
          <a:ext cx="78867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III.2</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142875</xdr:colOff>
      <xdr:row>0</xdr:row>
      <xdr:rowOff>85725</xdr:rowOff>
    </xdr:from>
    <xdr:to>
      <xdr:col>13</xdr:col>
      <xdr:colOff>419100</xdr:colOff>
      <xdr:row>2</xdr:row>
      <xdr:rowOff>47625</xdr:rowOff>
    </xdr:to>
    <xdr:sp macro="" textlink="">
      <xdr:nvSpPr>
        <xdr:cNvPr id="5493" name="AutoShape 5">
          <a:hlinkClick xmlns:r="http://schemas.openxmlformats.org/officeDocument/2006/relationships" r:id="rId1"/>
        </xdr:cNvPr>
        <xdr:cNvSpPr>
          <a:spLocks noChangeArrowheads="1"/>
        </xdr:cNvSpPr>
      </xdr:nvSpPr>
      <xdr:spPr bwMode="auto">
        <a:xfrm>
          <a:off x="8629650" y="85725"/>
          <a:ext cx="276225" cy="314325"/>
        </a:xfrm>
        <a:prstGeom prst="leftArrow">
          <a:avLst>
            <a:gd name="adj1" fmla="val 50000"/>
            <a:gd name="adj2" fmla="val 25000"/>
          </a:avLst>
        </a:prstGeom>
        <a:solidFill>
          <a:srgbClr val="666699"/>
        </a:solidFill>
        <a:ln w="9525">
          <a:solidFill>
            <a:srgbClr val="000000"/>
          </a:solidFill>
          <a:miter lim="800000"/>
          <a:headEnd/>
          <a:tailEnd/>
        </a:ln>
      </xdr:spPr>
    </xdr:sp>
    <xdr:clientData/>
  </xdr:twoCellAnchor>
  <xdr:twoCellAnchor>
    <xdr:from>
      <xdr:col>1</xdr:col>
      <xdr:colOff>28575</xdr:colOff>
      <xdr:row>51</xdr:row>
      <xdr:rowOff>142875</xdr:rowOff>
    </xdr:from>
    <xdr:to>
      <xdr:col>12</xdr:col>
      <xdr:colOff>581025</xdr:colOff>
      <xdr:row>57</xdr:row>
      <xdr:rowOff>133350</xdr:rowOff>
    </xdr:to>
    <xdr:sp macro="" textlink="">
      <xdr:nvSpPr>
        <xdr:cNvPr id="5128" name="Text Box 8"/>
        <xdr:cNvSpPr txBox="1">
          <a:spLocks noChangeArrowheads="1"/>
        </xdr:cNvSpPr>
      </xdr:nvSpPr>
      <xdr:spPr bwMode="auto">
        <a:xfrm>
          <a:off x="142875" y="9858375"/>
          <a:ext cx="7896225"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VI.1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38100</xdr:colOff>
      <xdr:row>58</xdr:row>
      <xdr:rowOff>104775</xdr:rowOff>
    </xdr:from>
    <xdr:to>
      <xdr:col>12</xdr:col>
      <xdr:colOff>571500</xdr:colOff>
      <xdr:row>64</xdr:row>
      <xdr:rowOff>66675</xdr:rowOff>
    </xdr:to>
    <xdr:sp macro="" textlink="">
      <xdr:nvSpPr>
        <xdr:cNvPr id="5129" name="Text Box 9"/>
        <xdr:cNvSpPr txBox="1">
          <a:spLocks noChangeArrowheads="1"/>
        </xdr:cNvSpPr>
      </xdr:nvSpPr>
      <xdr:spPr bwMode="auto">
        <a:xfrm>
          <a:off x="152400" y="10953750"/>
          <a:ext cx="7877175"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IV.1</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65</xdr:row>
      <xdr:rowOff>38099</xdr:rowOff>
    </xdr:from>
    <xdr:to>
      <xdr:col>5</xdr:col>
      <xdr:colOff>419100</xdr:colOff>
      <xdr:row>76</xdr:row>
      <xdr:rowOff>123826</xdr:rowOff>
    </xdr:to>
    <xdr:sp macro="" textlink="">
      <xdr:nvSpPr>
        <xdr:cNvPr id="2" name="Text Box 9"/>
        <xdr:cNvSpPr txBox="1">
          <a:spLocks noChangeArrowheads="1"/>
        </xdr:cNvSpPr>
      </xdr:nvSpPr>
      <xdr:spPr bwMode="auto">
        <a:xfrm>
          <a:off x="180975" y="10563224"/>
          <a:ext cx="8077200" cy="1866902"/>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"Lists of Private Institutions":</a:t>
          </a:r>
        </a:p>
        <a:p>
          <a:pPr algn="l" rtl="0">
            <a:defRPr sz="1000"/>
          </a:pPr>
          <a:r>
            <a:rPr lang="en-US" sz="1000" b="0" i="0" u="none" strike="noStrike" baseline="0">
              <a:solidFill>
                <a:srgbClr val="000000"/>
              </a:solidFill>
              <a:latin typeface="Arial"/>
              <a:cs typeface="Arial"/>
            </a:rPr>
            <a:t>The list comprises higher education institutions at the university level. Information is not available regarding non-university postsecondary institutions.</a:t>
          </a:r>
        </a:p>
        <a:p>
          <a:pPr algn="l" rtl="0">
            <a:defRPr sz="1000"/>
          </a:pPr>
          <a:r>
            <a:rPr lang="en-US" sz="1000" b="0" i="0" u="none" strike="noStrike" baseline="0">
              <a:solidFill>
                <a:srgbClr val="000000"/>
              </a:solidFill>
              <a:latin typeface="Arial"/>
              <a:cs typeface="Arial"/>
            </a:rPr>
            <a:t>The Argentinean branch of the "Universidad de Bologna" and the "Facultad Latinoamericana de Ciencias Sociales" are considered foreign and international universities respectively. When data is available, the reports include both institutions within the private sector. They only grant graduate-level degrees.</a:t>
          </a:r>
        </a:p>
        <a:p>
          <a:pPr algn="l" rtl="0">
            <a:defRPr sz="1000"/>
          </a:pPr>
          <a:r>
            <a:rPr lang="en-US" sz="1000" b="0" i="0" u="none" strike="noStrike" baseline="0">
              <a:solidFill>
                <a:srgbClr val="000000"/>
              </a:solidFill>
              <a:latin typeface="Arial"/>
              <a:cs typeface="Arial"/>
            </a:rPr>
            <a:t>Legal status refers to two different situations, in both cases the authorizations are granted by decree of the National Executive government after a favorable report of the National Commission for University Evaluation and Accreditation. 1) Private higher education institutions must be authorized to run under provisional functioning authorization for six (6) years. 2) After reaching the sixth year, private higher education institutions may apply for full recognition. Full recognition allows private institutions to participate in competitive-based public research funds, and gives more autonomy to establish new program of studies. The legal status distinction does not apply to universities created prior 1989, since full recognition was automatically granted after the first cohort of students graduated.</a:t>
          </a: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diniece.me.gov.ar/index.php?option=com_content&amp;task=category&amp;sectionid=2&amp;id=8&amp;Itemid=19" TargetMode="External"/><Relationship Id="rId1" Type="http://schemas.openxmlformats.org/officeDocument/2006/relationships/hyperlink" Target="http://www.mcye.gov.ar/spu/guia_tematica/estadisticas_y_publicaciones/anuario.html"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J185"/>
  <sheetViews>
    <sheetView showGridLines="0" showZeros="0" workbookViewId="0">
      <selection activeCell="B5" sqref="B5"/>
    </sheetView>
  </sheetViews>
  <sheetFormatPr defaultColWidth="11.42578125" defaultRowHeight="12.75" x14ac:dyDescent="0.2"/>
  <cols>
    <col min="1" max="1" width="4.7109375" customWidth="1"/>
  </cols>
  <sheetData>
    <row r="1" spans="1:9" x14ac:dyDescent="0.2">
      <c r="A1" s="431" t="s">
        <v>328</v>
      </c>
    </row>
    <row r="4" spans="1:9" x14ac:dyDescent="0.2">
      <c r="A4" s="18" t="s">
        <v>47</v>
      </c>
      <c r="H4" s="18"/>
    </row>
    <row r="5" spans="1:9" x14ac:dyDescent="0.2">
      <c r="B5" s="14" t="s">
        <v>48</v>
      </c>
      <c r="I5" s="14"/>
    </row>
    <row r="8" spans="1:9" x14ac:dyDescent="0.2">
      <c r="A8" s="18" t="s">
        <v>49</v>
      </c>
      <c r="H8" s="18"/>
    </row>
    <row r="9" spans="1:9" x14ac:dyDescent="0.2">
      <c r="B9" s="14" t="s">
        <v>50</v>
      </c>
      <c r="I9" s="14"/>
    </row>
    <row r="10" spans="1:9" x14ac:dyDescent="0.2">
      <c r="B10" s="14" t="s">
        <v>51</v>
      </c>
      <c r="I10" s="14"/>
    </row>
    <row r="11" spans="1:9" x14ac:dyDescent="0.2">
      <c r="B11" s="14" t="s">
        <v>52</v>
      </c>
      <c r="I11" s="14"/>
    </row>
    <row r="12" spans="1:9" x14ac:dyDescent="0.2">
      <c r="B12" s="14" t="s">
        <v>53</v>
      </c>
      <c r="I12" s="14"/>
    </row>
    <row r="13" spans="1:9" x14ac:dyDescent="0.2">
      <c r="B13" s="14" t="s">
        <v>54</v>
      </c>
      <c r="I13" s="14"/>
    </row>
    <row r="14" spans="1:9" x14ac:dyDescent="0.2">
      <c r="B14" s="14" t="s">
        <v>91</v>
      </c>
      <c r="I14" s="14"/>
    </row>
    <row r="15" spans="1:9" x14ac:dyDescent="0.2">
      <c r="B15" s="18" t="s">
        <v>55</v>
      </c>
    </row>
    <row r="17" spans="1:10" x14ac:dyDescent="0.2">
      <c r="A17" s="18" t="s">
        <v>56</v>
      </c>
      <c r="H17" s="18"/>
    </row>
    <row r="18" spans="1:10" x14ac:dyDescent="0.2">
      <c r="B18" s="14" t="s">
        <v>57</v>
      </c>
      <c r="C18" s="11"/>
      <c r="D18" s="11"/>
      <c r="E18" s="11"/>
      <c r="F18" s="11"/>
      <c r="I18" s="14"/>
      <c r="J18" s="11"/>
    </row>
    <row r="19" spans="1:10" x14ac:dyDescent="0.2">
      <c r="B19" s="14" t="s">
        <v>58</v>
      </c>
      <c r="C19" s="11"/>
      <c r="D19" s="11"/>
      <c r="E19" s="11"/>
      <c r="F19" s="11"/>
      <c r="I19" s="14"/>
      <c r="J19" s="11"/>
    </row>
    <row r="20" spans="1:10" x14ac:dyDescent="0.2">
      <c r="B20" s="14" t="s">
        <v>59</v>
      </c>
      <c r="C20" s="11"/>
      <c r="D20" s="11"/>
      <c r="E20" s="11"/>
      <c r="F20" s="11"/>
      <c r="I20" s="14"/>
      <c r="J20" s="11"/>
    </row>
    <row r="22" spans="1:10" x14ac:dyDescent="0.2">
      <c r="A22" s="18" t="s">
        <v>137</v>
      </c>
      <c r="H22" s="18"/>
    </row>
    <row r="23" spans="1:10" x14ac:dyDescent="0.2">
      <c r="B23" s="14" t="s">
        <v>138</v>
      </c>
      <c r="C23" s="11"/>
      <c r="D23" s="11"/>
      <c r="E23" s="11"/>
      <c r="I23" s="14"/>
      <c r="J23" s="11"/>
    </row>
    <row r="24" spans="1:10" x14ac:dyDescent="0.2">
      <c r="C24" s="11"/>
      <c r="D24" s="11"/>
      <c r="E24" s="11"/>
      <c r="J24" s="11"/>
    </row>
    <row r="25" spans="1:10" x14ac:dyDescent="0.2">
      <c r="A25" s="384" t="s">
        <v>189</v>
      </c>
      <c r="B25" s="384"/>
      <c r="C25" s="385"/>
      <c r="D25" s="385"/>
      <c r="E25" s="385"/>
    </row>
    <row r="26" spans="1:10" x14ac:dyDescent="0.2">
      <c r="C26" s="385"/>
      <c r="D26" s="385"/>
      <c r="E26" s="385"/>
    </row>
    <row r="27" spans="1:10" x14ac:dyDescent="0.2">
      <c r="A27" s="384" t="s">
        <v>190</v>
      </c>
      <c r="B27" s="384"/>
      <c r="C27" s="386"/>
      <c r="D27" s="385"/>
      <c r="E27" s="385"/>
    </row>
    <row r="28" spans="1:10" x14ac:dyDescent="0.2">
      <c r="C28" s="11"/>
      <c r="D28" s="11"/>
      <c r="E28" s="11"/>
    </row>
    <row r="122" spans="2:3" x14ac:dyDescent="0.2">
      <c r="C122" t="s">
        <v>60</v>
      </c>
    </row>
    <row r="124" spans="2:3" x14ac:dyDescent="0.2">
      <c r="B124" t="s">
        <v>13</v>
      </c>
      <c r="C124" s="17" t="s">
        <v>61</v>
      </c>
    </row>
    <row r="125" spans="2:3" x14ac:dyDescent="0.2">
      <c r="B125" t="s">
        <v>10</v>
      </c>
      <c r="C125" t="s">
        <v>62</v>
      </c>
    </row>
    <row r="126" spans="2:3" x14ac:dyDescent="0.2">
      <c r="B126" t="s">
        <v>11</v>
      </c>
      <c r="C126" t="s">
        <v>63</v>
      </c>
    </row>
    <row r="127" spans="2:3" x14ac:dyDescent="0.2">
      <c r="B127" t="s">
        <v>12</v>
      </c>
      <c r="C127" t="s">
        <v>142</v>
      </c>
    </row>
    <row r="130" spans="2:3" x14ac:dyDescent="0.2">
      <c r="B130" s="1"/>
      <c r="C130" s="42" t="s">
        <v>64</v>
      </c>
    </row>
    <row r="131" spans="2:3" x14ac:dyDescent="0.2">
      <c r="B131" t="s">
        <v>14</v>
      </c>
      <c r="C131" s="1" t="s">
        <v>65</v>
      </c>
    </row>
    <row r="132" spans="2:3" x14ac:dyDescent="0.2">
      <c r="B132" s="1" t="s">
        <v>15</v>
      </c>
      <c r="C132" s="1" t="s">
        <v>66</v>
      </c>
    </row>
    <row r="133" spans="2:3" x14ac:dyDescent="0.2">
      <c r="B133" s="1"/>
      <c r="C133" s="1"/>
    </row>
    <row r="134" spans="2:3" x14ac:dyDescent="0.2">
      <c r="B134" s="1"/>
      <c r="C134" s="42" t="s">
        <v>67</v>
      </c>
    </row>
    <row r="135" spans="2:3" x14ac:dyDescent="0.2">
      <c r="B135" t="s">
        <v>35</v>
      </c>
      <c r="C135" s="1" t="s">
        <v>68</v>
      </c>
    </row>
    <row r="136" spans="2:3" x14ac:dyDescent="0.2">
      <c r="B136" s="1" t="s">
        <v>36</v>
      </c>
      <c r="C136" s="1" t="s">
        <v>69</v>
      </c>
    </row>
    <row r="137" spans="2:3" x14ac:dyDescent="0.2">
      <c r="B137" s="1"/>
      <c r="C137" s="1"/>
    </row>
    <row r="138" spans="2:3" x14ac:dyDescent="0.2">
      <c r="B138" s="1"/>
      <c r="C138" s="1"/>
    </row>
    <row r="139" spans="2:3" x14ac:dyDescent="0.2">
      <c r="B139" s="1"/>
      <c r="C139" s="42" t="s">
        <v>70</v>
      </c>
    </row>
    <row r="140" spans="2:3" x14ac:dyDescent="0.2">
      <c r="B140" t="s">
        <v>109</v>
      </c>
      <c r="C140" s="1" t="s">
        <v>71</v>
      </c>
    </row>
    <row r="141" spans="2:3" x14ac:dyDescent="0.2">
      <c r="B141" s="1" t="s">
        <v>110</v>
      </c>
      <c r="C141" s="1" t="s">
        <v>72</v>
      </c>
    </row>
    <row r="142" spans="2:3" x14ac:dyDescent="0.2">
      <c r="B142" s="1"/>
      <c r="C142" s="1"/>
    </row>
    <row r="143" spans="2:3" x14ac:dyDescent="0.2">
      <c r="B143" s="1"/>
      <c r="C143" s="1"/>
    </row>
    <row r="144" spans="2:3" x14ac:dyDescent="0.2">
      <c r="B144" s="1"/>
      <c r="C144" s="42" t="s">
        <v>73</v>
      </c>
    </row>
    <row r="145" spans="2:3" x14ac:dyDescent="0.2">
      <c r="B145" t="s">
        <v>17</v>
      </c>
      <c r="C145" s="1" t="s">
        <v>74</v>
      </c>
    </row>
    <row r="146" spans="2:3" x14ac:dyDescent="0.2">
      <c r="B146" s="1" t="s">
        <v>18</v>
      </c>
      <c r="C146" s="1" t="s">
        <v>75</v>
      </c>
    </row>
    <row r="147" spans="2:3" x14ac:dyDescent="0.2">
      <c r="B147" s="1"/>
      <c r="C147" s="1"/>
    </row>
    <row r="148" spans="2:3" x14ac:dyDescent="0.2">
      <c r="B148" s="1"/>
      <c r="C148" s="42" t="s">
        <v>76</v>
      </c>
    </row>
    <row r="149" spans="2:3" x14ac:dyDescent="0.2">
      <c r="B149" s="1" t="s">
        <v>21</v>
      </c>
      <c r="C149" s="1" t="s">
        <v>77</v>
      </c>
    </row>
    <row r="150" spans="2:3" x14ac:dyDescent="0.2">
      <c r="B150" s="1" t="s">
        <v>22</v>
      </c>
      <c r="C150" s="1" t="s">
        <v>78</v>
      </c>
    </row>
    <row r="151" spans="2:3" x14ac:dyDescent="0.2">
      <c r="B151" s="1"/>
      <c r="C151" s="1"/>
    </row>
    <row r="152" spans="2:3" x14ac:dyDescent="0.2">
      <c r="B152" s="1"/>
      <c r="C152" s="42" t="s">
        <v>79</v>
      </c>
    </row>
    <row r="153" spans="2:3" x14ac:dyDescent="0.2">
      <c r="B153" t="s">
        <v>23</v>
      </c>
      <c r="C153" s="1" t="s">
        <v>80</v>
      </c>
    </row>
    <row r="154" spans="2:3" x14ac:dyDescent="0.2">
      <c r="B154" s="1" t="s">
        <v>24</v>
      </c>
      <c r="C154" s="1" t="s">
        <v>81</v>
      </c>
    </row>
    <row r="155" spans="2:3" x14ac:dyDescent="0.2">
      <c r="B155" s="1"/>
      <c r="C155" s="1"/>
    </row>
    <row r="156" spans="2:3" x14ac:dyDescent="0.2">
      <c r="B156" s="1"/>
      <c r="C156" s="42" t="s">
        <v>82</v>
      </c>
    </row>
    <row r="157" spans="2:3" x14ac:dyDescent="0.2">
      <c r="B157" t="s">
        <v>19</v>
      </c>
      <c r="C157" s="1" t="s">
        <v>83</v>
      </c>
    </row>
    <row r="158" spans="2:3" x14ac:dyDescent="0.2">
      <c r="B158" s="1" t="s">
        <v>20</v>
      </c>
      <c r="C158" s="1" t="s">
        <v>84</v>
      </c>
    </row>
    <row r="159" spans="2:3" x14ac:dyDescent="0.2">
      <c r="B159" s="1" t="s">
        <v>39</v>
      </c>
      <c r="C159" s="1" t="s">
        <v>140</v>
      </c>
    </row>
    <row r="160" spans="2:3" x14ac:dyDescent="0.2">
      <c r="B160" s="1" t="s">
        <v>40</v>
      </c>
      <c r="C160" s="1" t="s">
        <v>141</v>
      </c>
    </row>
    <row r="161" spans="2:3" x14ac:dyDescent="0.2">
      <c r="B161" s="1"/>
      <c r="C161" s="1"/>
    </row>
    <row r="162" spans="2:3" x14ac:dyDescent="0.2">
      <c r="B162" s="1"/>
      <c r="C162" s="42" t="s">
        <v>85</v>
      </c>
    </row>
    <row r="163" spans="2:3" x14ac:dyDescent="0.2">
      <c r="B163" s="1" t="s">
        <v>41</v>
      </c>
      <c r="C163" s="1" t="s">
        <v>143</v>
      </c>
    </row>
    <row r="164" spans="2:3" x14ac:dyDescent="0.2">
      <c r="B164" s="1" t="s">
        <v>42</v>
      </c>
      <c r="C164" s="1" t="s">
        <v>144</v>
      </c>
    </row>
    <row r="165" spans="2:3" x14ac:dyDescent="0.2">
      <c r="B165" s="1" t="s">
        <v>43</v>
      </c>
      <c r="C165" s="1" t="s">
        <v>86</v>
      </c>
    </row>
    <row r="166" spans="2:3" x14ac:dyDescent="0.2">
      <c r="B166" s="1" t="s">
        <v>44</v>
      </c>
      <c r="C166" s="1" t="s">
        <v>87</v>
      </c>
    </row>
    <row r="167" spans="2:3" x14ac:dyDescent="0.2">
      <c r="B167" s="1" t="s">
        <v>45</v>
      </c>
      <c r="C167" s="1" t="s">
        <v>88</v>
      </c>
    </row>
    <row r="168" spans="2:3" x14ac:dyDescent="0.2">
      <c r="B168" s="1" t="s">
        <v>46</v>
      </c>
      <c r="C168" s="1" t="s">
        <v>89</v>
      </c>
    </row>
    <row r="169" spans="2:3" x14ac:dyDescent="0.2">
      <c r="B169" s="1"/>
      <c r="C169" s="1"/>
    </row>
    <row r="170" spans="2:3" x14ac:dyDescent="0.2">
      <c r="B170" s="1"/>
      <c r="C170" s="1"/>
    </row>
    <row r="171" spans="2:3" x14ac:dyDescent="0.2">
      <c r="B171" s="1"/>
      <c r="C171" s="42" t="s">
        <v>90</v>
      </c>
    </row>
    <row r="172" spans="2:3" x14ac:dyDescent="0.2">
      <c r="B172" s="1" t="s">
        <v>25</v>
      </c>
      <c r="C172" s="93" t="s">
        <v>0</v>
      </c>
    </row>
    <row r="173" spans="2:3" x14ac:dyDescent="0.2">
      <c r="B173" s="1" t="s">
        <v>26</v>
      </c>
      <c r="C173" s="93" t="s">
        <v>1</v>
      </c>
    </row>
    <row r="174" spans="2:3" x14ac:dyDescent="0.2">
      <c r="B174" s="1" t="s">
        <v>27</v>
      </c>
      <c r="C174" s="93" t="s">
        <v>2</v>
      </c>
    </row>
    <row r="175" spans="2:3" x14ac:dyDescent="0.2">
      <c r="B175" s="1" t="s">
        <v>28</v>
      </c>
      <c r="C175" s="93" t="s">
        <v>3</v>
      </c>
    </row>
    <row r="176" spans="2:3" x14ac:dyDescent="0.2">
      <c r="B176" s="1" t="s">
        <v>29</v>
      </c>
      <c r="C176" s="93" t="s">
        <v>4</v>
      </c>
    </row>
    <row r="177" spans="2:3" x14ac:dyDescent="0.2">
      <c r="B177" s="1" t="s">
        <v>30</v>
      </c>
      <c r="C177" s="93" t="s">
        <v>5</v>
      </c>
    </row>
    <row r="178" spans="2:3" x14ac:dyDescent="0.2">
      <c r="B178" s="1" t="s">
        <v>31</v>
      </c>
      <c r="C178" s="93" t="s">
        <v>6</v>
      </c>
    </row>
    <row r="179" spans="2:3" x14ac:dyDescent="0.2">
      <c r="B179" s="1" t="s">
        <v>32</v>
      </c>
      <c r="C179" s="93" t="s">
        <v>7</v>
      </c>
    </row>
    <row r="180" spans="2:3" x14ac:dyDescent="0.2">
      <c r="B180" s="1" t="s">
        <v>33</v>
      </c>
      <c r="C180" s="93" t="s">
        <v>8</v>
      </c>
    </row>
    <row r="181" spans="2:3" x14ac:dyDescent="0.2">
      <c r="B181" s="1" t="s">
        <v>34</v>
      </c>
      <c r="C181" s="93" t="s">
        <v>9</v>
      </c>
    </row>
    <row r="183" spans="2:3" x14ac:dyDescent="0.2">
      <c r="C183" s="42" t="s">
        <v>92</v>
      </c>
    </row>
    <row r="184" spans="2:3" x14ac:dyDescent="0.2">
      <c r="B184" s="1" t="s">
        <v>37</v>
      </c>
      <c r="C184" s="1" t="s">
        <v>77</v>
      </c>
    </row>
    <row r="185" spans="2:3" x14ac:dyDescent="0.2">
      <c r="B185" s="1" t="s">
        <v>38</v>
      </c>
      <c r="C185" s="1" t="s">
        <v>78</v>
      </c>
    </row>
  </sheetData>
  <phoneticPr fontId="30" type="noConversion"/>
  <hyperlinks>
    <hyperlink ref="A17" location="'3.Docentes'!A1" display="Docentes"/>
    <hyperlink ref="B18" location="_3.1._Numero_de_docentes_por_tipo" display="3.1. Numero de docentes por tipo"/>
    <hyperlink ref="B19" location="_3.2._Número_de_docentes_según_estatus" display="3.2. Numero de docentes según estatus"/>
    <hyperlink ref="B20" location="_3.3._Número_de_docentes_según_grado_academico" display="3.3. Número de docentes según grado academico"/>
    <hyperlink ref="B9" location="_2.1._Matrícula_por_tipo" display="2.1. Matrícula por tipo"/>
    <hyperlink ref="B10" location="_2.2._Matrícula_por_sexo" display="2.2. Matrícula por sexo"/>
    <hyperlink ref="B11" location="_2.3._Matrícula_según_localización_geográfica" display="2.3. Matrícula según localización geográfica"/>
    <hyperlink ref="B12" location="_2.4._Matrícula_según_estatus_de_los_alumnos" display="2.4. Matrícula según estatus de los alumnos"/>
    <hyperlink ref="B13" location="_2.5._Matrícula_según_regimen" display="2.5. Matrícula según regimen"/>
    <hyperlink ref="B14" location="_2.6._Matrícula_según_área_del_conocimiento" display="2.6. Matrícula según área del conocimiento"/>
    <hyperlink ref="B5" location="_1.Número_de_instituciones" display="1.Número de instituciones"/>
    <hyperlink ref="A8" location="'2. Matricula'!A1" display="Matrícula"/>
    <hyperlink ref="A4" location="'1.Instituciones'!A1" display="Instituciones"/>
    <hyperlink ref="B23" location="_4.1._Ingresos_presupuestarios_por_fuente" display="4.1. Ingresos presupuestarios por fuente"/>
    <hyperlink ref="A22" location="'4. Ingresos'!A1" display="Ingresos"/>
    <hyperlink ref="B15" location="II.7._Matrícula_según_nivel" display="II.7. Matrícula según nivel"/>
    <hyperlink ref="A25:B25" location="'Internet Sources'!A1" display="V. Internet Sources"/>
    <hyperlink ref="A27:C27" location="'List of private institutions'!A1" display="VI List of private institutions"/>
  </hyperlinks>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4:Y50"/>
  <sheetViews>
    <sheetView showGridLines="0" zoomScaleNormal="100" workbookViewId="0">
      <selection activeCell="B4" sqref="B4"/>
    </sheetView>
  </sheetViews>
  <sheetFormatPr defaultColWidth="11.42578125" defaultRowHeight="10.5" x14ac:dyDescent="0.2"/>
  <cols>
    <col min="1" max="1" width="2.28515625" style="6" customWidth="1"/>
    <col min="2" max="2" width="7" style="6" customWidth="1"/>
    <col min="3" max="3" width="35.7109375" style="6" customWidth="1"/>
    <col min="4" max="4" width="4.5703125" style="7" customWidth="1"/>
    <col min="5" max="21" width="8.140625" style="7" customWidth="1"/>
    <col min="22" max="22" width="7.140625" style="41" customWidth="1"/>
    <col min="23" max="23" width="7.7109375" style="41" customWidth="1"/>
    <col min="24" max="24" width="9.85546875" style="6" customWidth="1"/>
    <col min="25" max="16384" width="11.42578125" style="6"/>
  </cols>
  <sheetData>
    <row r="4" spans="2:25" ht="16.5" customHeight="1" x14ac:dyDescent="0.2">
      <c r="B4" s="29" t="str">
        <f>+Index!B5</f>
        <v>I.1. Number of institutions</v>
      </c>
      <c r="C4" s="30"/>
      <c r="D4" s="31"/>
      <c r="E4" s="31"/>
      <c r="F4" s="31"/>
      <c r="G4" s="31"/>
      <c r="H4" s="31"/>
      <c r="I4" s="31"/>
      <c r="J4" s="31"/>
      <c r="K4" s="31"/>
      <c r="L4" s="31"/>
      <c r="M4" s="31"/>
      <c r="N4" s="31"/>
      <c r="O4" s="31"/>
      <c r="P4" s="31"/>
      <c r="Q4" s="31"/>
      <c r="R4" s="31"/>
      <c r="S4" s="31"/>
      <c r="T4" s="31"/>
      <c r="U4" s="32"/>
      <c r="V4" s="37"/>
      <c r="W4" s="37"/>
    </row>
    <row r="6" spans="2:25" s="422" customFormat="1" ht="18" customHeight="1" x14ac:dyDescent="0.2">
      <c r="B6" s="241" t="s">
        <v>61</v>
      </c>
      <c r="C6" s="242"/>
      <c r="D6" s="421" t="s">
        <v>93</v>
      </c>
      <c r="E6" s="243">
        <v>1950</v>
      </c>
      <c r="F6" s="243">
        <v>1960</v>
      </c>
      <c r="G6" s="243">
        <v>1970</v>
      </c>
      <c r="H6" s="243">
        <v>1980</v>
      </c>
      <c r="I6" s="243">
        <v>1985</v>
      </c>
      <c r="J6" s="243">
        <v>1990</v>
      </c>
      <c r="K6" s="243">
        <v>1995</v>
      </c>
      <c r="L6" s="243">
        <v>2000</v>
      </c>
      <c r="M6" s="243">
        <v>2001</v>
      </c>
      <c r="N6" s="104">
        <v>2002</v>
      </c>
      <c r="O6" s="105">
        <v>2003</v>
      </c>
      <c r="P6" s="104">
        <v>2004</v>
      </c>
      <c r="Q6" s="104">
        <v>2005</v>
      </c>
      <c r="R6" s="104">
        <v>2006</v>
      </c>
      <c r="S6" s="104">
        <v>2007</v>
      </c>
      <c r="T6" s="104">
        <v>2008</v>
      </c>
      <c r="U6" s="105">
        <v>2009</v>
      </c>
      <c r="V6" s="38"/>
      <c r="W6" s="38"/>
    </row>
    <row r="7" spans="2:25" ht="15" x14ac:dyDescent="0.2">
      <c r="B7" s="33" t="str">
        <f>+ca_1</f>
        <v>A. Private Institutions</v>
      </c>
      <c r="C7" s="27"/>
      <c r="D7" s="317"/>
      <c r="E7" s="219">
        <f t="shared" ref="E7:M7" si="0">+E8+E12</f>
        <v>0</v>
      </c>
      <c r="F7" s="219">
        <f t="shared" si="0"/>
        <v>12</v>
      </c>
      <c r="G7" s="219">
        <f t="shared" si="0"/>
        <v>20</v>
      </c>
      <c r="H7" s="219">
        <f t="shared" si="0"/>
        <v>24</v>
      </c>
      <c r="I7" s="219">
        <f t="shared" si="0"/>
        <v>24</v>
      </c>
      <c r="J7" s="219">
        <f t="shared" si="0"/>
        <v>29</v>
      </c>
      <c r="K7" s="219">
        <f t="shared" si="0"/>
        <v>44</v>
      </c>
      <c r="L7" s="219">
        <f t="shared" si="0"/>
        <v>48</v>
      </c>
      <c r="M7" s="219">
        <f t="shared" si="0"/>
        <v>51</v>
      </c>
      <c r="N7" s="8">
        <f t="shared" ref="N7:U7" si="1">+N8+N12</f>
        <v>51</v>
      </c>
      <c r="O7" s="23">
        <f t="shared" si="1"/>
        <v>55</v>
      </c>
      <c r="P7" s="8">
        <f t="shared" si="1"/>
        <v>55</v>
      </c>
      <c r="Q7" s="8">
        <f t="shared" si="1"/>
        <v>57</v>
      </c>
      <c r="R7" s="8">
        <f t="shared" si="1"/>
        <v>57</v>
      </c>
      <c r="S7" s="8">
        <f t="shared" si="1"/>
        <v>57</v>
      </c>
      <c r="T7" s="8">
        <f t="shared" si="1"/>
        <v>1197</v>
      </c>
      <c r="U7" s="23">
        <f t="shared" si="1"/>
        <v>1271</v>
      </c>
      <c r="V7" s="36"/>
      <c r="W7" s="36"/>
    </row>
    <row r="8" spans="2:25" ht="15" x14ac:dyDescent="0.2">
      <c r="B8" s="69"/>
      <c r="C8" s="70" t="str">
        <f>+t_1</f>
        <v>1. Universities</v>
      </c>
      <c r="D8" s="427">
        <v>1</v>
      </c>
      <c r="E8" s="220">
        <f t="shared" ref="E8:M8" si="2">SUM(E9:E11)</f>
        <v>0</v>
      </c>
      <c r="F8" s="220">
        <f t="shared" si="2"/>
        <v>12</v>
      </c>
      <c r="G8" s="220">
        <f t="shared" si="2"/>
        <v>20</v>
      </c>
      <c r="H8" s="220">
        <f t="shared" si="2"/>
        <v>24</v>
      </c>
      <c r="I8" s="220">
        <f t="shared" si="2"/>
        <v>24</v>
      </c>
      <c r="J8" s="220">
        <f t="shared" si="2"/>
        <v>29</v>
      </c>
      <c r="K8" s="220">
        <f t="shared" si="2"/>
        <v>44</v>
      </c>
      <c r="L8" s="220">
        <f t="shared" si="2"/>
        <v>48</v>
      </c>
      <c r="M8" s="220">
        <f t="shared" si="2"/>
        <v>51</v>
      </c>
      <c r="N8" s="187">
        <f t="shared" ref="N8:U8" si="3">SUM(N9:N11)</f>
        <v>51</v>
      </c>
      <c r="O8" s="170">
        <f t="shared" si="3"/>
        <v>55</v>
      </c>
      <c r="P8" s="187">
        <f t="shared" si="3"/>
        <v>55</v>
      </c>
      <c r="Q8" s="187">
        <f t="shared" si="3"/>
        <v>57</v>
      </c>
      <c r="R8" s="187">
        <f t="shared" si="3"/>
        <v>57</v>
      </c>
      <c r="S8" s="187">
        <f t="shared" si="3"/>
        <v>57</v>
      </c>
      <c r="T8" s="187">
        <f t="shared" si="3"/>
        <v>58</v>
      </c>
      <c r="U8" s="187">
        <f t="shared" si="3"/>
        <v>57</v>
      </c>
      <c r="V8" s="36"/>
      <c r="W8" s="36"/>
    </row>
    <row r="9" spans="2:25" ht="15" x14ac:dyDescent="0.2">
      <c r="B9" s="69"/>
      <c r="C9" s="387" t="s">
        <v>151</v>
      </c>
      <c r="D9" s="427">
        <v>2</v>
      </c>
      <c r="E9" s="109">
        <v>0</v>
      </c>
      <c r="F9" s="109">
        <v>11</v>
      </c>
      <c r="G9" s="109">
        <v>19</v>
      </c>
      <c r="H9" s="109">
        <v>22</v>
      </c>
      <c r="I9" s="109">
        <v>22</v>
      </c>
      <c r="J9" s="109">
        <v>27</v>
      </c>
      <c r="K9" s="109">
        <v>42</v>
      </c>
      <c r="L9" s="109">
        <v>43</v>
      </c>
      <c r="M9" s="109">
        <v>43</v>
      </c>
      <c r="N9" s="110">
        <v>43</v>
      </c>
      <c r="O9" s="388">
        <v>43</v>
      </c>
      <c r="P9" s="389">
        <v>43</v>
      </c>
      <c r="Q9" s="110">
        <v>43</v>
      </c>
      <c r="R9" s="110">
        <v>43</v>
      </c>
      <c r="S9" s="110">
        <v>44</v>
      </c>
      <c r="T9" s="110">
        <v>45</v>
      </c>
      <c r="U9" s="388">
        <v>46</v>
      </c>
      <c r="V9" s="36"/>
      <c r="W9" s="36"/>
      <c r="X9" s="432"/>
      <c r="Y9" s="432"/>
    </row>
    <row r="10" spans="2:25" ht="15" x14ac:dyDescent="0.2">
      <c r="B10" s="69"/>
      <c r="C10" s="387" t="s">
        <v>304</v>
      </c>
      <c r="D10" s="427">
        <v>3</v>
      </c>
      <c r="E10" s="111">
        <v>0</v>
      </c>
      <c r="F10" s="111">
        <v>1</v>
      </c>
      <c r="G10" s="111">
        <v>1</v>
      </c>
      <c r="H10" s="111">
        <v>2</v>
      </c>
      <c r="I10" s="111">
        <v>2</v>
      </c>
      <c r="J10" s="111">
        <v>2</v>
      </c>
      <c r="K10" s="111">
        <v>2</v>
      </c>
      <c r="L10" s="111">
        <v>5</v>
      </c>
      <c r="M10" s="111">
        <v>8</v>
      </c>
      <c r="N10" s="112">
        <v>8</v>
      </c>
      <c r="O10" s="390">
        <v>12</v>
      </c>
      <c r="P10" s="391">
        <v>12</v>
      </c>
      <c r="Q10" s="112">
        <v>14</v>
      </c>
      <c r="R10" s="112">
        <v>14</v>
      </c>
      <c r="S10" s="112">
        <v>13</v>
      </c>
      <c r="T10" s="112">
        <v>13</v>
      </c>
      <c r="U10" s="390">
        <v>11</v>
      </c>
      <c r="V10" s="36"/>
      <c r="W10" s="36"/>
      <c r="X10" s="432"/>
      <c r="Y10" s="432"/>
    </row>
    <row r="11" spans="2:25" ht="15" x14ac:dyDescent="0.2">
      <c r="B11" s="69"/>
      <c r="C11" s="392" t="s">
        <v>147</v>
      </c>
      <c r="D11" s="316"/>
      <c r="E11" s="113"/>
      <c r="F11" s="113"/>
      <c r="G11" s="113"/>
      <c r="H11" s="113"/>
      <c r="I11" s="113"/>
      <c r="J11" s="113"/>
      <c r="K11" s="113"/>
      <c r="L11" s="113"/>
      <c r="M11" s="113"/>
      <c r="N11" s="114"/>
      <c r="O11" s="393"/>
      <c r="P11" s="394"/>
      <c r="Q11" s="114"/>
      <c r="R11" s="114"/>
      <c r="S11" s="114"/>
      <c r="T11" s="114"/>
      <c r="U11" s="393"/>
      <c r="V11" s="36"/>
      <c r="X11" s="433"/>
      <c r="Y11" s="432"/>
    </row>
    <row r="12" spans="2:25" ht="15" x14ac:dyDescent="0.2">
      <c r="B12" s="69"/>
      <c r="C12" s="70" t="str">
        <f>+t_2</f>
        <v>2. Non-university postsecondary</v>
      </c>
      <c r="D12" s="316">
        <v>1</v>
      </c>
      <c r="E12" s="178"/>
      <c r="F12" s="178"/>
      <c r="G12" s="178"/>
      <c r="H12" s="178"/>
      <c r="I12" s="178"/>
      <c r="J12" s="178"/>
      <c r="K12" s="178"/>
      <c r="L12" s="178"/>
      <c r="M12" s="178"/>
      <c r="N12" s="179"/>
      <c r="O12" s="24"/>
      <c r="P12" s="179"/>
      <c r="Q12" s="179"/>
      <c r="R12" s="179"/>
      <c r="S12" s="179"/>
      <c r="T12" s="179">
        <f t="shared" ref="T12:U12" si="4">SUM(T13:T15)</f>
        <v>1139</v>
      </c>
      <c r="U12" s="24">
        <f t="shared" si="4"/>
        <v>1214</v>
      </c>
      <c r="V12" s="36"/>
      <c r="X12" s="433"/>
      <c r="Y12" s="432"/>
    </row>
    <row r="13" spans="2:25" ht="15" x14ac:dyDescent="0.2">
      <c r="B13" s="69"/>
      <c r="C13" s="395" t="s">
        <v>305</v>
      </c>
      <c r="D13" s="427">
        <v>4</v>
      </c>
      <c r="E13" s="396"/>
      <c r="F13" s="396"/>
      <c r="G13" s="396"/>
      <c r="H13" s="396"/>
      <c r="I13" s="396"/>
      <c r="J13" s="396"/>
      <c r="K13" s="396"/>
      <c r="L13" s="396"/>
      <c r="M13" s="396"/>
      <c r="N13" s="177"/>
      <c r="O13" s="397"/>
      <c r="P13" s="176"/>
      <c r="Q13" s="177"/>
      <c r="R13" s="177"/>
      <c r="S13" s="177"/>
      <c r="T13" s="177">
        <v>286</v>
      </c>
      <c r="U13" s="397">
        <v>294</v>
      </c>
      <c r="V13" s="36"/>
      <c r="W13" s="36"/>
      <c r="X13" s="432"/>
      <c r="Y13" s="432"/>
    </row>
    <row r="14" spans="2:25" ht="15" x14ac:dyDescent="0.2">
      <c r="B14" s="69"/>
      <c r="C14" s="395" t="s">
        <v>150</v>
      </c>
      <c r="D14" s="427">
        <v>5</v>
      </c>
      <c r="E14" s="398"/>
      <c r="F14" s="398"/>
      <c r="G14" s="398"/>
      <c r="H14" s="398"/>
      <c r="I14" s="398"/>
      <c r="J14" s="398"/>
      <c r="K14" s="398"/>
      <c r="L14" s="398"/>
      <c r="M14" s="398"/>
      <c r="N14" s="12"/>
      <c r="O14" s="399"/>
      <c r="P14" s="16"/>
      <c r="Q14" s="12"/>
      <c r="R14" s="12"/>
      <c r="S14" s="12"/>
      <c r="T14" s="12">
        <v>575</v>
      </c>
      <c r="U14" s="399">
        <v>632</v>
      </c>
      <c r="V14" s="36"/>
      <c r="W14" s="36"/>
      <c r="X14" s="432"/>
      <c r="Y14" s="432"/>
    </row>
    <row r="15" spans="2:25" ht="15" x14ac:dyDescent="0.2">
      <c r="B15" s="69"/>
      <c r="C15" s="400" t="s">
        <v>306</v>
      </c>
      <c r="D15" s="427">
        <v>6</v>
      </c>
      <c r="E15" s="398"/>
      <c r="F15" s="398"/>
      <c r="G15" s="398"/>
      <c r="H15" s="398"/>
      <c r="I15" s="398"/>
      <c r="J15" s="398"/>
      <c r="K15" s="398"/>
      <c r="L15" s="398"/>
      <c r="M15" s="398"/>
      <c r="N15" s="12"/>
      <c r="O15" s="399"/>
      <c r="P15" s="16"/>
      <c r="Q15" s="12"/>
      <c r="R15" s="12"/>
      <c r="S15" s="12"/>
      <c r="T15" s="12">
        <v>278</v>
      </c>
      <c r="U15" s="399">
        <v>288</v>
      </c>
      <c r="V15" s="36"/>
      <c r="W15" s="36"/>
      <c r="X15" s="432"/>
      <c r="Y15" s="432"/>
    </row>
    <row r="16" spans="2:25" ht="11.25" x14ac:dyDescent="0.2">
      <c r="B16" s="34" t="str">
        <f>+ca_2</f>
        <v>B. Public Institutions</v>
      </c>
      <c r="C16" s="28"/>
      <c r="D16" s="245"/>
      <c r="E16" s="217">
        <f t="shared" ref="E16:M16" si="5">+E17+E21</f>
        <v>7</v>
      </c>
      <c r="F16" s="217">
        <f t="shared" si="5"/>
        <v>9</v>
      </c>
      <c r="G16" s="217">
        <f t="shared" si="5"/>
        <v>10</v>
      </c>
      <c r="H16" s="217">
        <f t="shared" si="5"/>
        <v>28</v>
      </c>
      <c r="I16" s="217">
        <f t="shared" si="5"/>
        <v>28</v>
      </c>
      <c r="J16" s="217">
        <f t="shared" si="5"/>
        <v>31</v>
      </c>
      <c r="K16" s="217">
        <f t="shared" si="5"/>
        <v>38</v>
      </c>
      <c r="L16" s="217">
        <f t="shared" si="5"/>
        <v>41</v>
      </c>
      <c r="M16" s="217">
        <f t="shared" si="5"/>
        <v>41</v>
      </c>
      <c r="N16" s="9">
        <f t="shared" ref="N16:U16" si="6">+N17+N21</f>
        <v>43</v>
      </c>
      <c r="O16" s="24">
        <f t="shared" si="6"/>
        <v>44</v>
      </c>
      <c r="P16" s="9">
        <f t="shared" si="6"/>
        <v>44</v>
      </c>
      <c r="Q16" s="9">
        <f t="shared" si="6"/>
        <v>44</v>
      </c>
      <c r="R16" s="9">
        <f t="shared" si="6"/>
        <v>44</v>
      </c>
      <c r="S16" s="9">
        <f t="shared" si="6"/>
        <v>46</v>
      </c>
      <c r="T16" s="9">
        <f t="shared" si="6"/>
        <v>959</v>
      </c>
      <c r="U16" s="24">
        <f t="shared" si="6"/>
        <v>1138</v>
      </c>
      <c r="V16" s="36"/>
      <c r="W16" s="36"/>
    </row>
    <row r="17" spans="2:23" ht="15" x14ac:dyDescent="0.2">
      <c r="B17" s="69"/>
      <c r="C17" s="70" t="str">
        <f>+t_1</f>
        <v>1. Universities</v>
      </c>
      <c r="D17" s="427">
        <v>1</v>
      </c>
      <c r="E17" s="220">
        <f t="shared" ref="E17:M17" si="7">SUM(E18:E20)</f>
        <v>7</v>
      </c>
      <c r="F17" s="220">
        <f t="shared" si="7"/>
        <v>9</v>
      </c>
      <c r="G17" s="220">
        <f t="shared" si="7"/>
        <v>10</v>
      </c>
      <c r="H17" s="220">
        <f t="shared" si="7"/>
        <v>28</v>
      </c>
      <c r="I17" s="220">
        <f t="shared" si="7"/>
        <v>28</v>
      </c>
      <c r="J17" s="220">
        <f t="shared" si="7"/>
        <v>31</v>
      </c>
      <c r="K17" s="220">
        <f t="shared" si="7"/>
        <v>38</v>
      </c>
      <c r="L17" s="220">
        <f t="shared" si="7"/>
        <v>41</v>
      </c>
      <c r="M17" s="220">
        <f t="shared" si="7"/>
        <v>41</v>
      </c>
      <c r="N17" s="187">
        <f t="shared" ref="N17:U17" si="8">SUM(N18:N20)</f>
        <v>43</v>
      </c>
      <c r="O17" s="170">
        <f t="shared" si="8"/>
        <v>44</v>
      </c>
      <c r="P17" s="187">
        <f t="shared" si="8"/>
        <v>44</v>
      </c>
      <c r="Q17" s="187">
        <f t="shared" si="8"/>
        <v>44</v>
      </c>
      <c r="R17" s="187">
        <f t="shared" si="8"/>
        <v>44</v>
      </c>
      <c r="S17" s="187">
        <f t="shared" si="8"/>
        <v>46</v>
      </c>
      <c r="T17" s="187">
        <f t="shared" si="8"/>
        <v>46</v>
      </c>
      <c r="U17" s="187">
        <f t="shared" si="8"/>
        <v>51</v>
      </c>
      <c r="V17" s="36"/>
      <c r="W17" s="36"/>
    </row>
    <row r="18" spans="2:23" ht="15" x14ac:dyDescent="0.2">
      <c r="B18" s="69"/>
      <c r="C18" s="395" t="s">
        <v>151</v>
      </c>
      <c r="D18" s="427">
        <v>2</v>
      </c>
      <c r="E18" s="109">
        <v>7</v>
      </c>
      <c r="F18" s="109">
        <v>9</v>
      </c>
      <c r="G18" s="109">
        <v>10</v>
      </c>
      <c r="H18" s="109">
        <v>26</v>
      </c>
      <c r="I18" s="109">
        <v>26</v>
      </c>
      <c r="J18" s="109">
        <v>29</v>
      </c>
      <c r="K18" s="109">
        <v>36</v>
      </c>
      <c r="L18" s="109">
        <v>36</v>
      </c>
      <c r="M18" s="109">
        <v>36</v>
      </c>
      <c r="N18" s="110">
        <v>38</v>
      </c>
      <c r="O18" s="388">
        <v>38</v>
      </c>
      <c r="P18" s="389">
        <v>38</v>
      </c>
      <c r="Q18" s="110">
        <v>38</v>
      </c>
      <c r="R18" s="110">
        <v>38</v>
      </c>
      <c r="S18" s="110">
        <v>40</v>
      </c>
      <c r="T18" s="110">
        <v>40</v>
      </c>
      <c r="U18" s="388">
        <v>44</v>
      </c>
      <c r="V18" s="36"/>
      <c r="W18" s="36"/>
    </row>
    <row r="19" spans="2:23" ht="15" x14ac:dyDescent="0.2">
      <c r="B19" s="69"/>
      <c r="C19" s="400" t="s">
        <v>304</v>
      </c>
      <c r="D19" s="427">
        <v>3</v>
      </c>
      <c r="E19" s="111">
        <v>0</v>
      </c>
      <c r="F19" s="111">
        <v>0</v>
      </c>
      <c r="G19" s="111">
        <v>0</v>
      </c>
      <c r="H19" s="111">
        <v>2</v>
      </c>
      <c r="I19" s="111">
        <v>2</v>
      </c>
      <c r="J19" s="111">
        <v>2</v>
      </c>
      <c r="K19" s="111">
        <v>2</v>
      </c>
      <c r="L19" s="111">
        <v>5</v>
      </c>
      <c r="M19" s="111">
        <v>5</v>
      </c>
      <c r="N19" s="112">
        <v>5</v>
      </c>
      <c r="O19" s="390">
        <v>6</v>
      </c>
      <c r="P19" s="391">
        <v>6</v>
      </c>
      <c r="Q19" s="112">
        <v>6</v>
      </c>
      <c r="R19" s="112">
        <v>6</v>
      </c>
      <c r="S19" s="112">
        <v>6</v>
      </c>
      <c r="T19" s="112">
        <v>6</v>
      </c>
      <c r="U19" s="390">
        <v>7</v>
      </c>
      <c r="V19" s="36"/>
      <c r="W19" s="36"/>
    </row>
    <row r="20" spans="2:23" ht="15" x14ac:dyDescent="0.2">
      <c r="B20" s="69"/>
      <c r="C20" s="400" t="s">
        <v>147</v>
      </c>
      <c r="D20" s="316"/>
      <c r="E20" s="113"/>
      <c r="F20" s="113"/>
      <c r="G20" s="113"/>
      <c r="H20" s="113"/>
      <c r="I20" s="113"/>
      <c r="J20" s="113"/>
      <c r="K20" s="113"/>
      <c r="L20" s="113"/>
      <c r="M20" s="113"/>
      <c r="N20" s="114"/>
      <c r="O20" s="393"/>
      <c r="P20" s="394"/>
      <c r="Q20" s="114"/>
      <c r="R20" s="114"/>
      <c r="S20" s="114"/>
      <c r="T20" s="114"/>
      <c r="U20" s="393"/>
      <c r="V20" s="36"/>
      <c r="W20" s="36"/>
    </row>
    <row r="21" spans="2:23" ht="15" x14ac:dyDescent="0.2">
      <c r="B21" s="69"/>
      <c r="C21" s="70" t="str">
        <f>+t_2</f>
        <v>2. Non-university postsecondary</v>
      </c>
      <c r="D21" s="316">
        <v>1</v>
      </c>
      <c r="E21" s="178"/>
      <c r="F21" s="178"/>
      <c r="G21" s="178"/>
      <c r="H21" s="178"/>
      <c r="I21" s="178"/>
      <c r="J21" s="178"/>
      <c r="K21" s="178"/>
      <c r="L21" s="178"/>
      <c r="M21" s="178"/>
      <c r="N21" s="179"/>
      <c r="O21" s="24"/>
      <c r="P21" s="179"/>
      <c r="Q21" s="179"/>
      <c r="R21" s="179"/>
      <c r="S21" s="179"/>
      <c r="T21" s="179">
        <f t="shared" ref="T21:U21" si="9">SUM(T22:T24)</f>
        <v>913</v>
      </c>
      <c r="U21" s="24">
        <f t="shared" si="9"/>
        <v>1087</v>
      </c>
      <c r="V21" s="36"/>
      <c r="W21" s="36"/>
    </row>
    <row r="22" spans="2:23" ht="15" x14ac:dyDescent="0.2">
      <c r="B22" s="69"/>
      <c r="C22" s="395" t="s">
        <v>305</v>
      </c>
      <c r="D22" s="427">
        <v>4</v>
      </c>
      <c r="E22" s="396"/>
      <c r="F22" s="396"/>
      <c r="G22" s="396"/>
      <c r="H22" s="396"/>
      <c r="I22" s="396"/>
      <c r="J22" s="396"/>
      <c r="K22" s="396"/>
      <c r="L22" s="396"/>
      <c r="M22" s="396"/>
      <c r="N22" s="177"/>
      <c r="O22" s="397"/>
      <c r="P22" s="176"/>
      <c r="Q22" s="177"/>
      <c r="R22" s="177"/>
      <c r="S22" s="177"/>
      <c r="T22" s="177">
        <v>287</v>
      </c>
      <c r="U22" s="397">
        <v>352</v>
      </c>
      <c r="V22" s="36"/>
      <c r="W22" s="36"/>
    </row>
    <row r="23" spans="2:23" ht="15" x14ac:dyDescent="0.2">
      <c r="B23" s="69"/>
      <c r="C23" s="395" t="s">
        <v>150</v>
      </c>
      <c r="D23" s="427">
        <v>5</v>
      </c>
      <c r="E23" s="237"/>
      <c r="F23" s="237"/>
      <c r="G23" s="237"/>
      <c r="H23" s="237"/>
      <c r="I23" s="237"/>
      <c r="J23" s="237"/>
      <c r="K23" s="237"/>
      <c r="L23" s="237"/>
      <c r="M23" s="237"/>
      <c r="N23" s="238"/>
      <c r="O23" s="239"/>
      <c r="P23" s="240"/>
      <c r="Q23" s="238"/>
      <c r="R23" s="238"/>
      <c r="S23" s="238"/>
      <c r="T23" s="12">
        <v>207</v>
      </c>
      <c r="U23" s="399">
        <v>305</v>
      </c>
      <c r="V23" s="36"/>
      <c r="W23" s="36"/>
    </row>
    <row r="24" spans="2:23" ht="15" x14ac:dyDescent="0.2">
      <c r="B24" s="69"/>
      <c r="C24" s="400" t="s">
        <v>306</v>
      </c>
      <c r="D24" s="427">
        <v>6</v>
      </c>
      <c r="E24" s="237"/>
      <c r="F24" s="237"/>
      <c r="G24" s="237"/>
      <c r="H24" s="237"/>
      <c r="I24" s="237"/>
      <c r="J24" s="237"/>
      <c r="K24" s="237"/>
      <c r="L24" s="237"/>
      <c r="M24" s="237"/>
      <c r="N24" s="238"/>
      <c r="O24" s="239"/>
      <c r="P24" s="240"/>
      <c r="Q24" s="238"/>
      <c r="R24" s="238"/>
      <c r="S24" s="238"/>
      <c r="T24" s="12">
        <v>419</v>
      </c>
      <c r="U24" s="399">
        <v>430</v>
      </c>
      <c r="V24" s="36"/>
      <c r="W24" s="36"/>
    </row>
    <row r="25" spans="2:23" ht="11.25" x14ac:dyDescent="0.2">
      <c r="B25" s="167" t="str">
        <f>+ca_3</f>
        <v xml:space="preserve">C.Total (private and public) </v>
      </c>
      <c r="C25" s="168"/>
      <c r="D25" s="246"/>
      <c r="E25" s="218">
        <f t="shared" ref="E25:M25" si="10">+E26+E30</f>
        <v>7</v>
      </c>
      <c r="F25" s="218">
        <f t="shared" si="10"/>
        <v>21</v>
      </c>
      <c r="G25" s="218">
        <f t="shared" si="10"/>
        <v>30</v>
      </c>
      <c r="H25" s="218">
        <f t="shared" si="10"/>
        <v>52</v>
      </c>
      <c r="I25" s="218">
        <f t="shared" si="10"/>
        <v>52</v>
      </c>
      <c r="J25" s="218">
        <f t="shared" si="10"/>
        <v>60</v>
      </c>
      <c r="K25" s="218">
        <f t="shared" si="10"/>
        <v>82</v>
      </c>
      <c r="L25" s="218">
        <f t="shared" si="10"/>
        <v>89</v>
      </c>
      <c r="M25" s="218">
        <f t="shared" si="10"/>
        <v>92</v>
      </c>
      <c r="N25" s="169">
        <f t="shared" ref="N25:U25" si="11">+N26+N30</f>
        <v>94</v>
      </c>
      <c r="O25" s="170">
        <f t="shared" si="11"/>
        <v>99</v>
      </c>
      <c r="P25" s="169">
        <f t="shared" si="11"/>
        <v>99</v>
      </c>
      <c r="Q25" s="169">
        <f t="shared" si="11"/>
        <v>101</v>
      </c>
      <c r="R25" s="169">
        <f t="shared" si="11"/>
        <v>101</v>
      </c>
      <c r="S25" s="169">
        <f t="shared" si="11"/>
        <v>103</v>
      </c>
      <c r="T25" s="169">
        <f t="shared" si="11"/>
        <v>2156</v>
      </c>
      <c r="U25" s="170">
        <f t="shared" si="11"/>
        <v>2409</v>
      </c>
      <c r="V25" s="36"/>
      <c r="W25" s="36"/>
    </row>
    <row r="26" spans="2:23" ht="11.25" x14ac:dyDescent="0.2">
      <c r="B26" s="171"/>
      <c r="C26" s="172" t="str">
        <f>+t_1</f>
        <v>1. Universities</v>
      </c>
      <c r="D26" s="247"/>
      <c r="E26" s="221">
        <f t="shared" ref="E26:L26" si="12">+E8+E17</f>
        <v>7</v>
      </c>
      <c r="F26" s="221">
        <f t="shared" ref="F26" si="13">+F8+F17</f>
        <v>21</v>
      </c>
      <c r="G26" s="221">
        <f t="shared" ref="G26" si="14">+G8+G17</f>
        <v>30</v>
      </c>
      <c r="H26" s="221">
        <f t="shared" ref="H26" si="15">+H8+H17</f>
        <v>52</v>
      </c>
      <c r="I26" s="221">
        <f t="shared" ref="I26" si="16">+I8+I17</f>
        <v>52</v>
      </c>
      <c r="J26" s="221">
        <f t="shared" ref="J26" si="17">+J8+J17</f>
        <v>60</v>
      </c>
      <c r="K26" s="221">
        <f t="shared" ref="K26" si="18">+K8+K17</f>
        <v>82</v>
      </c>
      <c r="L26" s="221">
        <f t="shared" si="12"/>
        <v>89</v>
      </c>
      <c r="M26" s="221">
        <f t="shared" ref="M26:U26" si="19">+M8+M17</f>
        <v>92</v>
      </c>
      <c r="N26" s="174">
        <f t="shared" si="19"/>
        <v>94</v>
      </c>
      <c r="O26" s="175">
        <f t="shared" si="19"/>
        <v>99</v>
      </c>
      <c r="P26" s="174">
        <f t="shared" si="19"/>
        <v>99</v>
      </c>
      <c r="Q26" s="174">
        <f t="shared" si="19"/>
        <v>101</v>
      </c>
      <c r="R26" s="174">
        <f t="shared" si="19"/>
        <v>101</v>
      </c>
      <c r="S26" s="174">
        <f t="shared" si="19"/>
        <v>103</v>
      </c>
      <c r="T26" s="174">
        <f t="shared" si="19"/>
        <v>104</v>
      </c>
      <c r="U26" s="175">
        <f t="shared" si="19"/>
        <v>108</v>
      </c>
      <c r="V26" s="36"/>
      <c r="W26" s="36"/>
    </row>
    <row r="27" spans="2:23" ht="11.25" x14ac:dyDescent="0.2">
      <c r="B27" s="69"/>
      <c r="C27" s="70"/>
      <c r="D27" s="225"/>
      <c r="E27" s="222"/>
      <c r="F27" s="222"/>
      <c r="G27" s="222"/>
      <c r="H27" s="222"/>
      <c r="I27" s="222"/>
      <c r="J27" s="222"/>
      <c r="K27" s="222"/>
      <c r="L27" s="222"/>
      <c r="M27" s="222"/>
      <c r="N27" s="71"/>
      <c r="O27" s="106"/>
      <c r="P27" s="71"/>
      <c r="Q27" s="71"/>
      <c r="R27" s="71"/>
      <c r="S27" s="71"/>
      <c r="T27" s="71"/>
      <c r="U27" s="71"/>
      <c r="V27" s="36"/>
      <c r="W27" s="36"/>
    </row>
    <row r="28" spans="2:23" ht="11.25" x14ac:dyDescent="0.2">
      <c r="B28" s="69"/>
      <c r="C28" s="70"/>
      <c r="D28" s="225"/>
      <c r="E28" s="222"/>
      <c r="F28" s="222"/>
      <c r="G28" s="222"/>
      <c r="H28" s="222"/>
      <c r="I28" s="222"/>
      <c r="J28" s="222"/>
      <c r="K28" s="222"/>
      <c r="L28" s="222"/>
      <c r="M28" s="222"/>
      <c r="N28" s="71"/>
      <c r="O28" s="106"/>
      <c r="P28" s="71"/>
      <c r="Q28" s="71"/>
      <c r="R28" s="71"/>
      <c r="S28" s="71"/>
      <c r="T28" s="71"/>
      <c r="U28" s="71"/>
      <c r="V28" s="36"/>
      <c r="W28" s="36"/>
    </row>
    <row r="29" spans="2:23" ht="10.5" customHeight="1" x14ac:dyDescent="0.2">
      <c r="B29" s="69"/>
      <c r="C29" s="70"/>
      <c r="D29" s="225"/>
      <c r="E29" s="222"/>
      <c r="F29" s="222"/>
      <c r="G29" s="222"/>
      <c r="H29" s="222"/>
      <c r="I29" s="222"/>
      <c r="J29" s="222"/>
      <c r="K29" s="222"/>
      <c r="L29" s="222"/>
      <c r="M29" s="222"/>
      <c r="N29" s="71"/>
      <c r="O29" s="106"/>
      <c r="P29" s="71"/>
      <c r="Q29" s="71"/>
      <c r="R29" s="71"/>
      <c r="S29" s="71"/>
      <c r="T29" s="71"/>
      <c r="U29" s="71"/>
      <c r="V29" s="36"/>
      <c r="W29" s="36"/>
    </row>
    <row r="30" spans="2:23" ht="11.25" x14ac:dyDescent="0.2">
      <c r="B30" s="69"/>
      <c r="C30" s="70" t="str">
        <f>+t_2</f>
        <v>2. Non-university postsecondary</v>
      </c>
      <c r="D30" s="225"/>
      <c r="E30" s="223"/>
      <c r="F30" s="223"/>
      <c r="G30" s="223"/>
      <c r="H30" s="223"/>
      <c r="I30" s="223"/>
      <c r="J30" s="223"/>
      <c r="K30" s="223"/>
      <c r="L30" s="223"/>
      <c r="M30" s="223"/>
      <c r="N30" s="72"/>
      <c r="O30" s="99"/>
      <c r="P30" s="72"/>
      <c r="Q30" s="72"/>
      <c r="R30" s="72"/>
      <c r="S30" s="72"/>
      <c r="T30" s="72">
        <f t="shared" ref="T30:U30" si="20">+T12+T21</f>
        <v>2052</v>
      </c>
      <c r="U30" s="99">
        <f t="shared" si="20"/>
        <v>2301</v>
      </c>
      <c r="V30" s="36"/>
      <c r="W30" s="36"/>
    </row>
    <row r="31" spans="2:23" ht="11.25" x14ac:dyDescent="0.2">
      <c r="B31" s="69"/>
      <c r="C31" s="173" t="str">
        <f>+C13</f>
        <v>Teacher training institutes</v>
      </c>
      <c r="D31" s="225"/>
      <c r="E31" s="223"/>
      <c r="F31" s="223"/>
      <c r="G31" s="223"/>
      <c r="H31" s="223"/>
      <c r="I31" s="223"/>
      <c r="J31" s="223"/>
      <c r="K31" s="223"/>
      <c r="L31" s="223"/>
      <c r="M31" s="223"/>
      <c r="N31" s="91"/>
      <c r="O31" s="100"/>
      <c r="P31" s="91"/>
      <c r="Q31" s="91"/>
      <c r="R31" s="91"/>
      <c r="S31" s="91"/>
      <c r="T31" s="91"/>
      <c r="U31" s="100"/>
      <c r="V31" s="36"/>
      <c r="W31" s="36"/>
    </row>
    <row r="32" spans="2:23" ht="11.25" x14ac:dyDescent="0.2">
      <c r="B32" s="69"/>
      <c r="C32" s="173"/>
      <c r="D32" s="225"/>
      <c r="E32" s="223"/>
      <c r="F32" s="223"/>
      <c r="G32" s="223"/>
      <c r="H32" s="223"/>
      <c r="I32" s="223"/>
      <c r="J32" s="223"/>
      <c r="K32" s="223"/>
      <c r="L32" s="223"/>
      <c r="M32" s="223"/>
      <c r="N32" s="91"/>
      <c r="O32" s="100"/>
      <c r="P32" s="91"/>
      <c r="Q32" s="91"/>
      <c r="R32" s="91"/>
      <c r="S32" s="91"/>
      <c r="T32" s="91"/>
      <c r="U32" s="100"/>
      <c r="V32" s="36"/>
      <c r="W32" s="36"/>
    </row>
    <row r="33" spans="1:23" ht="11.25" x14ac:dyDescent="0.2">
      <c r="B33" s="60"/>
      <c r="C33" s="208"/>
      <c r="D33" s="244"/>
      <c r="E33" s="224"/>
      <c r="F33" s="224"/>
      <c r="G33" s="224"/>
      <c r="H33" s="224"/>
      <c r="I33" s="224"/>
      <c r="J33" s="224"/>
      <c r="K33" s="224"/>
      <c r="L33" s="224"/>
      <c r="M33" s="224"/>
      <c r="N33" s="75"/>
      <c r="O33" s="101"/>
      <c r="P33" s="209"/>
      <c r="Q33" s="209"/>
      <c r="R33" s="209"/>
      <c r="S33" s="209"/>
      <c r="T33" s="209"/>
      <c r="U33" s="210"/>
      <c r="V33" s="36"/>
      <c r="W33" s="36"/>
    </row>
    <row r="36" spans="1:23" customFormat="1" ht="12.75" x14ac:dyDescent="0.2">
      <c r="B36" s="102" t="s">
        <v>139</v>
      </c>
      <c r="C36" s="153"/>
      <c r="D36" s="194"/>
      <c r="E36" s="243">
        <v>1950</v>
      </c>
      <c r="F36" s="243">
        <v>1960</v>
      </c>
      <c r="G36" s="243">
        <v>1970</v>
      </c>
      <c r="H36" s="243">
        <v>1980</v>
      </c>
      <c r="I36" s="243">
        <v>1985</v>
      </c>
      <c r="J36" s="243">
        <v>1990</v>
      </c>
      <c r="K36" s="243">
        <v>1995</v>
      </c>
      <c r="L36" s="243">
        <v>2000</v>
      </c>
      <c r="M36" s="243">
        <v>2001</v>
      </c>
      <c r="N36" s="104">
        <v>2002</v>
      </c>
      <c r="O36" s="105">
        <v>2003</v>
      </c>
      <c r="P36" s="104">
        <v>2004</v>
      </c>
      <c r="Q36" s="104">
        <v>2005</v>
      </c>
      <c r="R36" s="104">
        <v>2006</v>
      </c>
      <c r="S36" s="104">
        <v>2007</v>
      </c>
      <c r="T36" s="104">
        <v>2008</v>
      </c>
      <c r="U36" s="105">
        <v>2009</v>
      </c>
      <c r="V36" s="38"/>
      <c r="W36" s="38"/>
    </row>
    <row r="37" spans="1:23" customFormat="1" ht="33" customHeight="1" x14ac:dyDescent="0.2">
      <c r="B37" s="148">
        <v>1</v>
      </c>
      <c r="C37" s="152" t="s">
        <v>94</v>
      </c>
      <c r="D37" s="195"/>
      <c r="E37" s="182">
        <f t="shared" ref="E37:L37" si="21">+IF(E25=0,"-",E7/E25)</f>
        <v>0</v>
      </c>
      <c r="F37" s="182">
        <f t="shared" ref="F37" si="22">+IF(F25=0,"-",F7/F25)</f>
        <v>0.5714285714285714</v>
      </c>
      <c r="G37" s="182">
        <f t="shared" ref="G37" si="23">+IF(G25=0,"-",G7/G25)</f>
        <v>0.66666666666666663</v>
      </c>
      <c r="H37" s="182">
        <f t="shared" ref="H37" si="24">+IF(H25=0,"-",H7/H25)</f>
        <v>0.46153846153846156</v>
      </c>
      <c r="I37" s="182">
        <f t="shared" ref="I37" si="25">+IF(I25=0,"-",I7/I25)</f>
        <v>0.46153846153846156</v>
      </c>
      <c r="J37" s="182">
        <f t="shared" ref="J37" si="26">+IF(J25=0,"-",J7/J25)</f>
        <v>0.48333333333333334</v>
      </c>
      <c r="K37" s="182">
        <f t="shared" ref="K37" si="27">+IF(K25=0,"-",K7/K25)</f>
        <v>0.53658536585365857</v>
      </c>
      <c r="L37" s="182">
        <f t="shared" si="21"/>
        <v>0.5393258426966292</v>
      </c>
      <c r="M37" s="182">
        <f t="shared" ref="M37:U37" si="28">+IF(M25=0,"-",M7/M25)</f>
        <v>0.55434782608695654</v>
      </c>
      <c r="N37" s="182">
        <f t="shared" si="28"/>
        <v>0.54255319148936165</v>
      </c>
      <c r="O37" s="182">
        <f t="shared" si="28"/>
        <v>0.55555555555555558</v>
      </c>
      <c r="P37" s="182">
        <f t="shared" si="28"/>
        <v>0.55555555555555558</v>
      </c>
      <c r="Q37" s="182">
        <f t="shared" si="28"/>
        <v>0.5643564356435643</v>
      </c>
      <c r="R37" s="182">
        <f t="shared" si="28"/>
        <v>0.5643564356435643</v>
      </c>
      <c r="S37" s="182">
        <f t="shared" si="28"/>
        <v>0.55339805825242716</v>
      </c>
      <c r="T37" s="182">
        <f t="shared" si="28"/>
        <v>0.55519480519480524</v>
      </c>
      <c r="U37" s="183">
        <f t="shared" si="28"/>
        <v>0.52760481527604819</v>
      </c>
      <c r="V37" s="39"/>
      <c r="W37" s="39"/>
    </row>
    <row r="38" spans="1:23" customFormat="1" ht="33" customHeight="1" x14ac:dyDescent="0.2">
      <c r="B38" s="148">
        <v>2</v>
      </c>
      <c r="C38" s="149" t="s">
        <v>95</v>
      </c>
      <c r="D38" s="196"/>
      <c r="E38" s="19"/>
      <c r="F38" s="19"/>
      <c r="G38" s="19"/>
      <c r="H38" s="19"/>
      <c r="I38" s="19"/>
      <c r="J38" s="19"/>
      <c r="K38" s="19"/>
      <c r="L38" s="19"/>
      <c r="M38" s="19"/>
      <c r="N38" s="19"/>
      <c r="O38" s="19"/>
      <c r="P38" s="19"/>
      <c r="Q38" s="19"/>
      <c r="R38" s="19"/>
      <c r="S38" s="19"/>
      <c r="T38" s="19">
        <f t="shared" ref="T38:U38" si="29">+IF(T7=0,"-",T8/T7)</f>
        <v>4.8454469507101083E-2</v>
      </c>
      <c r="U38" s="25">
        <f t="shared" si="29"/>
        <v>4.4846577498033044E-2</v>
      </c>
      <c r="V38" s="40"/>
      <c r="W38" s="40"/>
    </row>
    <row r="39" spans="1:23" customFormat="1" ht="33" customHeight="1" x14ac:dyDescent="0.2">
      <c r="B39" s="150">
        <v>3</v>
      </c>
      <c r="C39" s="151" t="s">
        <v>191</v>
      </c>
      <c r="D39" s="197"/>
      <c r="E39" s="184">
        <f t="shared" ref="E39:L39" si="30">IF((E8+E17)=0,"-",+E8/(E8+E17))</f>
        <v>0</v>
      </c>
      <c r="F39" s="184">
        <f t="shared" ref="F39" si="31">IF((F8+F17)=0,"-",+F8/(F8+F17))</f>
        <v>0.5714285714285714</v>
      </c>
      <c r="G39" s="184">
        <f t="shared" ref="G39" si="32">IF((G8+G17)=0,"-",+G8/(G8+G17))</f>
        <v>0.66666666666666663</v>
      </c>
      <c r="H39" s="184">
        <f t="shared" ref="H39" si="33">IF((H8+H17)=0,"-",+H8/(H8+H17))</f>
        <v>0.46153846153846156</v>
      </c>
      <c r="I39" s="184">
        <f t="shared" ref="I39" si="34">IF((I8+I17)=0,"-",+I8/(I8+I17))</f>
        <v>0.46153846153846156</v>
      </c>
      <c r="J39" s="184">
        <f t="shared" ref="J39" si="35">IF((J8+J17)=0,"-",+J8/(J8+J17))</f>
        <v>0.48333333333333334</v>
      </c>
      <c r="K39" s="184">
        <f t="shared" ref="K39" si="36">IF((K8+K17)=0,"-",+K8/(K8+K17))</f>
        <v>0.53658536585365857</v>
      </c>
      <c r="L39" s="184">
        <f t="shared" si="30"/>
        <v>0.5393258426966292</v>
      </c>
      <c r="M39" s="184">
        <f t="shared" ref="M39:U39" si="37">IF((M8+M17)=0,"-",+M8/(M8+M17))</f>
        <v>0.55434782608695654</v>
      </c>
      <c r="N39" s="184">
        <f t="shared" si="37"/>
        <v>0.54255319148936165</v>
      </c>
      <c r="O39" s="184">
        <f t="shared" si="37"/>
        <v>0.55555555555555558</v>
      </c>
      <c r="P39" s="184">
        <f t="shared" si="37"/>
        <v>0.55555555555555558</v>
      </c>
      <c r="Q39" s="184">
        <f t="shared" si="37"/>
        <v>0.5643564356435643</v>
      </c>
      <c r="R39" s="184">
        <f t="shared" si="37"/>
        <v>0.5643564356435643</v>
      </c>
      <c r="S39" s="184">
        <f t="shared" si="37"/>
        <v>0.55339805825242716</v>
      </c>
      <c r="T39" s="184">
        <f t="shared" si="37"/>
        <v>0.55769230769230771</v>
      </c>
      <c r="U39" s="185">
        <f t="shared" si="37"/>
        <v>0.52777777777777779</v>
      </c>
      <c r="V39" s="39"/>
      <c r="W39" s="39"/>
    </row>
    <row r="40" spans="1:23" customFormat="1" ht="12.75" x14ac:dyDescent="0.2">
      <c r="A40" s="2"/>
      <c r="B40" s="10"/>
      <c r="C40" s="6"/>
      <c r="D40" s="7"/>
      <c r="E40" s="7"/>
      <c r="F40" s="7"/>
      <c r="G40" s="7"/>
      <c r="H40" s="7"/>
      <c r="I40" s="7"/>
      <c r="J40" s="7"/>
      <c r="K40" s="7"/>
      <c r="L40" s="7"/>
      <c r="M40" s="7"/>
      <c r="N40" s="7"/>
      <c r="O40" s="7"/>
      <c r="P40" s="7"/>
      <c r="Q40" s="7"/>
      <c r="R40" s="7"/>
      <c r="S40" s="7"/>
      <c r="T40" s="7"/>
      <c r="U40" s="7"/>
      <c r="V40" s="41"/>
      <c r="W40" s="41"/>
    </row>
    <row r="41" spans="1:23" ht="12.75" x14ac:dyDescent="0.2">
      <c r="B41" s="232" t="s">
        <v>192</v>
      </c>
    </row>
    <row r="43" spans="1:23" x14ac:dyDescent="0.2">
      <c r="B43" s="231" t="s">
        <v>96</v>
      </c>
      <c r="C43" s="83"/>
      <c r="D43" s="84"/>
      <c r="E43" s="84"/>
      <c r="F43" s="84"/>
      <c r="G43" s="84"/>
      <c r="H43" s="84"/>
      <c r="I43" s="84"/>
      <c r="J43" s="84"/>
      <c r="K43" s="84"/>
      <c r="L43" s="84"/>
      <c r="M43" s="84"/>
      <c r="N43" s="84"/>
      <c r="O43" s="84"/>
      <c r="P43" s="84"/>
      <c r="Q43" s="84"/>
      <c r="R43" s="84"/>
      <c r="S43" s="84"/>
      <c r="T43" s="84"/>
      <c r="U43" s="85"/>
    </row>
    <row r="44" spans="1:23" ht="12" customHeight="1" x14ac:dyDescent="0.2">
      <c r="B44" s="87" t="s">
        <v>97</v>
      </c>
      <c r="C44" s="88" t="s">
        <v>98</v>
      </c>
      <c r="D44" s="89"/>
      <c r="E44" s="89"/>
      <c r="F44" s="89"/>
      <c r="G44" s="89"/>
      <c r="H44" s="89"/>
      <c r="I44" s="89"/>
      <c r="J44" s="89"/>
      <c r="K44" s="89"/>
      <c r="L44" s="89"/>
      <c r="M44" s="89"/>
      <c r="N44" s="89"/>
      <c r="O44" s="89"/>
      <c r="P44" s="89"/>
      <c r="Q44" s="89"/>
      <c r="R44" s="89"/>
      <c r="S44" s="89"/>
      <c r="T44" s="89"/>
      <c r="U44" s="90"/>
    </row>
    <row r="45" spans="1:23" s="226" customFormat="1" ht="18" customHeight="1" x14ac:dyDescent="0.2">
      <c r="B45" s="227">
        <v>1</v>
      </c>
      <c r="C45" s="436" t="s">
        <v>332</v>
      </c>
      <c r="D45" s="437"/>
      <c r="E45" s="437"/>
      <c r="F45" s="437"/>
      <c r="G45" s="437"/>
      <c r="H45" s="437"/>
      <c r="I45" s="437"/>
      <c r="J45" s="437"/>
      <c r="K45" s="437"/>
      <c r="L45" s="437"/>
      <c r="M45" s="437"/>
      <c r="N45" s="437"/>
      <c r="O45" s="437"/>
      <c r="P45" s="437"/>
      <c r="Q45" s="437"/>
      <c r="R45" s="437"/>
      <c r="S45" s="437"/>
      <c r="T45" s="437"/>
      <c r="U45" s="438"/>
      <c r="V45" s="228"/>
      <c r="W45" s="228"/>
    </row>
    <row r="46" spans="1:23" s="226" customFormat="1" ht="18" customHeight="1" x14ac:dyDescent="0.2">
      <c r="B46" s="428">
        <v>2</v>
      </c>
      <c r="C46" s="436" t="s">
        <v>339</v>
      </c>
      <c r="D46" s="437"/>
      <c r="E46" s="437"/>
      <c r="F46" s="437"/>
      <c r="G46" s="437"/>
      <c r="H46" s="437"/>
      <c r="I46" s="437"/>
      <c r="J46" s="437"/>
      <c r="K46" s="437"/>
      <c r="L46" s="437"/>
      <c r="M46" s="437"/>
      <c r="N46" s="437"/>
      <c r="O46" s="437"/>
      <c r="P46" s="437"/>
      <c r="Q46" s="437"/>
      <c r="R46" s="437"/>
      <c r="S46" s="437"/>
      <c r="T46" s="437"/>
      <c r="U46" s="438"/>
      <c r="V46" s="228"/>
      <c r="W46" s="228"/>
    </row>
    <row r="47" spans="1:23" s="226" customFormat="1" ht="18" customHeight="1" x14ac:dyDescent="0.2">
      <c r="B47" s="428">
        <v>3</v>
      </c>
      <c r="C47" s="442" t="s">
        <v>340</v>
      </c>
      <c r="D47" s="443"/>
      <c r="E47" s="443"/>
      <c r="F47" s="443"/>
      <c r="G47" s="443"/>
      <c r="H47" s="443"/>
      <c r="I47" s="443"/>
      <c r="J47" s="443"/>
      <c r="K47" s="443"/>
      <c r="L47" s="443"/>
      <c r="M47" s="443"/>
      <c r="N47" s="443"/>
      <c r="O47" s="443"/>
      <c r="P47" s="443"/>
      <c r="Q47" s="443"/>
      <c r="R47" s="443"/>
      <c r="S47" s="443"/>
      <c r="T47" s="443"/>
      <c r="U47" s="444"/>
      <c r="V47" s="228"/>
      <c r="W47" s="228"/>
    </row>
    <row r="48" spans="1:23" s="226" customFormat="1" ht="18" customHeight="1" x14ac:dyDescent="0.2">
      <c r="B48" s="428">
        <v>4</v>
      </c>
      <c r="C48" s="439" t="s">
        <v>324</v>
      </c>
      <c r="D48" s="440"/>
      <c r="E48" s="440"/>
      <c r="F48" s="440"/>
      <c r="G48" s="440"/>
      <c r="H48" s="440"/>
      <c r="I48" s="440"/>
      <c r="J48" s="440"/>
      <c r="K48" s="440"/>
      <c r="L48" s="440"/>
      <c r="M48" s="440"/>
      <c r="N48" s="440"/>
      <c r="O48" s="440"/>
      <c r="P48" s="440"/>
      <c r="Q48" s="440"/>
      <c r="R48" s="440"/>
      <c r="S48" s="440"/>
      <c r="T48" s="440"/>
      <c r="U48" s="441"/>
      <c r="V48" s="228"/>
      <c r="W48" s="228"/>
    </row>
    <row r="49" spans="2:23" s="226" customFormat="1" ht="18" customHeight="1" x14ac:dyDescent="0.2">
      <c r="B49" s="428">
        <v>5</v>
      </c>
      <c r="C49" s="439" t="s">
        <v>307</v>
      </c>
      <c r="D49" s="440"/>
      <c r="E49" s="440"/>
      <c r="F49" s="440"/>
      <c r="G49" s="440"/>
      <c r="H49" s="440"/>
      <c r="I49" s="440"/>
      <c r="J49" s="440"/>
      <c r="K49" s="440"/>
      <c r="L49" s="440"/>
      <c r="M49" s="440"/>
      <c r="N49" s="440"/>
      <c r="O49" s="440"/>
      <c r="P49" s="440"/>
      <c r="Q49" s="440"/>
      <c r="R49" s="440"/>
      <c r="S49" s="440"/>
      <c r="T49" s="440"/>
      <c r="U49" s="441"/>
      <c r="V49" s="228"/>
      <c r="W49" s="228"/>
    </row>
    <row r="50" spans="2:23" s="226" customFormat="1" ht="18" customHeight="1" x14ac:dyDescent="0.2">
      <c r="B50" s="230">
        <v>6</v>
      </c>
      <c r="C50" s="439" t="s">
        <v>341</v>
      </c>
      <c r="D50" s="440"/>
      <c r="E50" s="440"/>
      <c r="F50" s="440"/>
      <c r="G50" s="440"/>
      <c r="H50" s="440"/>
      <c r="I50" s="440"/>
      <c r="J50" s="440"/>
      <c r="K50" s="440"/>
      <c r="L50" s="440"/>
      <c r="M50" s="440"/>
      <c r="N50" s="440"/>
      <c r="O50" s="440"/>
      <c r="P50" s="440"/>
      <c r="Q50" s="440"/>
      <c r="R50" s="440"/>
      <c r="S50" s="440"/>
      <c r="T50" s="440"/>
      <c r="U50" s="441"/>
      <c r="V50" s="228"/>
      <c r="W50" s="228"/>
    </row>
  </sheetData>
  <mergeCells count="6">
    <mergeCell ref="C45:U45"/>
    <mergeCell ref="C49:U49"/>
    <mergeCell ref="C50:U50"/>
    <mergeCell ref="C46:U46"/>
    <mergeCell ref="C47:U47"/>
    <mergeCell ref="C48:U48"/>
  </mergeCells>
  <phoneticPr fontId="30" type="noConversion"/>
  <hyperlinks>
    <hyperlink ref="B41" location="'List of private institutions'!A1" display="List of private institutions, as of 2000"/>
    <hyperlink ref="D6" location="B45" display="Notes"/>
  </hyperlinks>
  <pageMargins left="0.75" right="0.75" top="1" bottom="1" header="0" footer="0"/>
  <pageSetup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3:Z429"/>
  <sheetViews>
    <sheetView showGridLines="0" zoomScaleNormal="75" workbookViewId="0">
      <selection activeCell="C276" sqref="C276"/>
    </sheetView>
  </sheetViews>
  <sheetFormatPr defaultColWidth="11.42578125" defaultRowHeight="12.75" x14ac:dyDescent="0.2"/>
  <cols>
    <col min="1" max="1" width="1.85546875" style="2" customWidth="1"/>
    <col min="2" max="2" width="6.42578125" style="2" customWidth="1"/>
    <col min="3" max="3" width="29.7109375" style="2" customWidth="1"/>
    <col min="4" max="4" width="6" style="204" customWidth="1"/>
    <col min="5" max="11" width="9.140625" style="2" bestFit="1" customWidth="1"/>
    <col min="12" max="12" width="9.140625" style="2" customWidth="1"/>
    <col min="13" max="18" width="9.140625" style="2" bestFit="1" customWidth="1"/>
    <col min="19" max="22" width="9.140625" bestFit="1" customWidth="1"/>
    <col min="23" max="23" width="9.85546875" customWidth="1"/>
    <col min="24" max="24" width="3.28515625" customWidth="1"/>
  </cols>
  <sheetData>
    <row r="3" spans="1:23" ht="15" x14ac:dyDescent="0.2">
      <c r="B3" s="29" t="str">
        <f>+Index!B9</f>
        <v>II.1. Enrollments by type of institution</v>
      </c>
      <c r="C3" s="63"/>
      <c r="D3" s="64"/>
      <c r="E3" s="64"/>
      <c r="F3" s="64"/>
      <c r="G3" s="64"/>
      <c r="H3" s="64"/>
      <c r="I3" s="64"/>
      <c r="J3" s="64"/>
      <c r="K3" s="64"/>
      <c r="L3" s="64"/>
      <c r="M3" s="64"/>
      <c r="N3" s="64"/>
      <c r="O3" s="64"/>
      <c r="P3" s="64"/>
      <c r="Q3" s="64"/>
      <c r="R3" s="64"/>
      <c r="S3" s="64"/>
      <c r="T3" s="64"/>
      <c r="U3" s="64"/>
      <c r="V3" s="64"/>
      <c r="W3" s="65"/>
    </row>
    <row r="4" spans="1:23" x14ac:dyDescent="0.2">
      <c r="B4" s="6"/>
      <c r="C4" s="6"/>
      <c r="D4" s="7"/>
      <c r="E4" s="7"/>
      <c r="F4" s="7"/>
      <c r="G4" s="7"/>
      <c r="H4" s="7"/>
      <c r="I4" s="7"/>
      <c r="J4" s="7"/>
      <c r="K4" s="7"/>
      <c r="L4" s="7"/>
      <c r="M4" s="7"/>
      <c r="N4" s="7"/>
      <c r="O4" s="7"/>
      <c r="P4" s="7"/>
      <c r="Q4" s="7"/>
      <c r="R4" s="7"/>
      <c r="S4" s="7"/>
      <c r="T4" s="7"/>
      <c r="U4" s="7"/>
      <c r="V4" s="7"/>
      <c r="W4" s="7"/>
    </row>
    <row r="5" spans="1:23" s="425" customFormat="1" ht="13.5" thickBot="1" x14ac:dyDescent="0.25">
      <c r="A5" s="423"/>
      <c r="B5" s="20" t="s">
        <v>61</v>
      </c>
      <c r="C5" s="26"/>
      <c r="D5" s="424" t="s">
        <v>93</v>
      </c>
      <c r="E5" s="243">
        <v>1960</v>
      </c>
      <c r="F5" s="243">
        <v>1965</v>
      </c>
      <c r="G5" s="243">
        <v>1970</v>
      </c>
      <c r="H5" s="243">
        <v>1975</v>
      </c>
      <c r="I5" s="243">
        <v>1995</v>
      </c>
      <c r="J5" s="243">
        <v>1996</v>
      </c>
      <c r="K5" s="243">
        <v>1997</v>
      </c>
      <c r="L5" s="243">
        <v>1998</v>
      </c>
      <c r="M5" s="243">
        <v>1999</v>
      </c>
      <c r="N5" s="243">
        <v>2000</v>
      </c>
      <c r="O5" s="243">
        <v>2001</v>
      </c>
      <c r="P5" s="104">
        <v>2002</v>
      </c>
      <c r="Q5" s="105">
        <v>2003</v>
      </c>
      <c r="R5" s="104">
        <v>2004</v>
      </c>
      <c r="S5" s="104">
        <v>2005</v>
      </c>
      <c r="T5" s="104">
        <v>2006</v>
      </c>
      <c r="U5" s="104">
        <v>2007</v>
      </c>
      <c r="V5" s="104">
        <v>2008</v>
      </c>
      <c r="W5" s="105">
        <v>2009</v>
      </c>
    </row>
    <row r="6" spans="1:23" s="135" customFormat="1" ht="15.75" x14ac:dyDescent="0.2">
      <c r="A6" s="3"/>
      <c r="B6" s="33" t="str">
        <f>+ca_1</f>
        <v>A. Private Institutions</v>
      </c>
      <c r="C6" s="27"/>
      <c r="D6" s="381">
        <v>1</v>
      </c>
      <c r="E6" s="254">
        <f>+E7+E11</f>
        <v>3848</v>
      </c>
      <c r="F6" s="254">
        <f>+F7+F11</f>
        <v>20612</v>
      </c>
      <c r="G6" s="254">
        <f>+G7+G11</f>
        <v>47763</v>
      </c>
      <c r="H6" s="254">
        <f>+H7+H11</f>
        <v>73082</v>
      </c>
      <c r="I6" s="254">
        <f t="shared" ref="I6:O6" si="0">+I7+I11</f>
        <v>134982</v>
      </c>
      <c r="J6" s="254">
        <f t="shared" si="0"/>
        <v>267725</v>
      </c>
      <c r="K6" s="254">
        <f t="shared" si="0"/>
        <v>280835</v>
      </c>
      <c r="L6" s="254">
        <f t="shared" si="0"/>
        <v>315529</v>
      </c>
      <c r="M6" s="254">
        <f t="shared" si="0"/>
        <v>341224</v>
      </c>
      <c r="N6" s="254">
        <f t="shared" si="0"/>
        <v>387285</v>
      </c>
      <c r="O6" s="254">
        <f t="shared" si="0"/>
        <v>396305</v>
      </c>
      <c r="P6" s="254">
        <f t="shared" ref="P6:W6" si="1">+P7+P11</f>
        <v>395695</v>
      </c>
      <c r="Q6" s="254">
        <f t="shared" si="1"/>
        <v>441542</v>
      </c>
      <c r="R6" s="254">
        <f t="shared" si="1"/>
        <v>460050</v>
      </c>
      <c r="S6" s="254">
        <f t="shared" si="1"/>
        <v>492633</v>
      </c>
      <c r="T6" s="254">
        <f t="shared" si="1"/>
        <v>530758</v>
      </c>
      <c r="U6" s="254">
        <f t="shared" si="1"/>
        <v>548030</v>
      </c>
      <c r="V6" s="254">
        <f t="shared" si="1"/>
        <v>595231</v>
      </c>
      <c r="W6" s="255">
        <f t="shared" si="1"/>
        <v>630840</v>
      </c>
    </row>
    <row r="7" spans="1:23" x14ac:dyDescent="0.2">
      <c r="B7" s="69"/>
      <c r="C7" s="70" t="str">
        <f>+t_1</f>
        <v>1. Universities</v>
      </c>
      <c r="D7" s="248"/>
      <c r="E7" s="158">
        <f>SUM(E8:E10)</f>
        <v>3848</v>
      </c>
      <c r="F7" s="158">
        <f>SUM(F8:F10)</f>
        <v>20612</v>
      </c>
      <c r="G7" s="158">
        <f>SUM(G8:G10)</f>
        <v>47763</v>
      </c>
      <c r="H7" s="158">
        <f>SUM(H8:H10)</f>
        <v>73082</v>
      </c>
      <c r="I7" s="158">
        <f t="shared" ref="I7:O7" si="2">SUM(I8:I10)</f>
        <v>134982</v>
      </c>
      <c r="J7" s="158">
        <f t="shared" si="2"/>
        <v>144892</v>
      </c>
      <c r="K7" s="158">
        <f t="shared" si="2"/>
        <v>156516</v>
      </c>
      <c r="L7" s="158">
        <f t="shared" si="2"/>
        <v>172051</v>
      </c>
      <c r="M7" s="158">
        <f t="shared" si="2"/>
        <v>184207</v>
      </c>
      <c r="N7" s="158">
        <f t="shared" si="2"/>
        <v>201152</v>
      </c>
      <c r="O7" s="158">
        <f t="shared" si="2"/>
        <v>203671</v>
      </c>
      <c r="P7" s="213">
        <f t="shared" ref="P7:W7" si="3">SUM(P8:P10)</f>
        <v>204612</v>
      </c>
      <c r="Q7" s="213">
        <f t="shared" si="3"/>
        <v>215411</v>
      </c>
      <c r="R7" s="213">
        <f t="shared" si="3"/>
        <v>237089</v>
      </c>
      <c r="S7" s="213">
        <f t="shared" si="3"/>
        <v>257711</v>
      </c>
      <c r="T7" s="213">
        <f t="shared" si="3"/>
        <v>279972</v>
      </c>
      <c r="U7" s="213">
        <f t="shared" si="3"/>
        <v>298770</v>
      </c>
      <c r="V7" s="213">
        <f t="shared" si="3"/>
        <v>317040</v>
      </c>
      <c r="W7" s="213">
        <f t="shared" si="3"/>
        <v>337601</v>
      </c>
    </row>
    <row r="8" spans="1:23" s="405" customFormat="1" x14ac:dyDescent="0.2">
      <c r="A8" s="2"/>
      <c r="B8" s="69"/>
      <c r="C8" s="401" t="str">
        <f>+'I. Institutions'!C9</f>
        <v>Universities</v>
      </c>
      <c r="D8" s="248"/>
      <c r="E8" s="402">
        <v>3848</v>
      </c>
      <c r="F8" s="402">
        <v>20612</v>
      </c>
      <c r="G8" s="402">
        <v>47763</v>
      </c>
      <c r="H8" s="402">
        <v>73082</v>
      </c>
      <c r="I8" s="402">
        <v>132459</v>
      </c>
      <c r="J8" s="402">
        <v>141725</v>
      </c>
      <c r="K8" s="402">
        <v>152833</v>
      </c>
      <c r="L8" s="402">
        <v>168295</v>
      </c>
      <c r="M8" s="402">
        <v>179352</v>
      </c>
      <c r="N8" s="402">
        <v>196311</v>
      </c>
      <c r="O8" s="402">
        <v>199201</v>
      </c>
      <c r="P8" s="403">
        <v>199849</v>
      </c>
      <c r="Q8" s="403">
        <v>210257</v>
      </c>
      <c r="R8" s="403">
        <v>230549</v>
      </c>
      <c r="S8" s="403">
        <v>249598</v>
      </c>
      <c r="T8" s="403">
        <v>275517</v>
      </c>
      <c r="U8" s="403">
        <v>293043</v>
      </c>
      <c r="V8" s="403">
        <v>308858</v>
      </c>
      <c r="W8" s="404">
        <v>328645</v>
      </c>
    </row>
    <row r="9" spans="1:23" s="405" customFormat="1" x14ac:dyDescent="0.2">
      <c r="A9" s="2"/>
      <c r="B9" s="69"/>
      <c r="C9" s="401" t="str">
        <f>+'I. Institutions'!C10</f>
        <v>University Institutes</v>
      </c>
      <c r="D9" s="248"/>
      <c r="E9" s="406"/>
      <c r="F9" s="406"/>
      <c r="G9" s="406"/>
      <c r="H9" s="406"/>
      <c r="I9" s="406">
        <v>2523</v>
      </c>
      <c r="J9" s="406">
        <v>3167</v>
      </c>
      <c r="K9" s="406">
        <v>3683</v>
      </c>
      <c r="L9" s="406">
        <v>3756</v>
      </c>
      <c r="M9" s="406">
        <v>4855</v>
      </c>
      <c r="N9" s="406">
        <v>4841</v>
      </c>
      <c r="O9" s="406">
        <v>4470</v>
      </c>
      <c r="P9" s="308">
        <v>4763</v>
      </c>
      <c r="Q9" s="308">
        <v>5154</v>
      </c>
      <c r="R9" s="308">
        <v>6540</v>
      </c>
      <c r="S9" s="308">
        <v>8113</v>
      </c>
      <c r="T9" s="308">
        <v>4455</v>
      </c>
      <c r="U9" s="308">
        <v>5727</v>
      </c>
      <c r="V9" s="308">
        <v>8182</v>
      </c>
      <c r="W9" s="309">
        <v>8956</v>
      </c>
    </row>
    <row r="10" spans="1:23" s="405" customFormat="1" x14ac:dyDescent="0.2">
      <c r="A10" s="2"/>
      <c r="B10" s="69"/>
      <c r="C10" s="401" t="str">
        <f>+'I. Institutions'!C11</f>
        <v>-</v>
      </c>
      <c r="D10" s="248"/>
      <c r="E10" s="407"/>
      <c r="F10" s="407"/>
      <c r="G10" s="407"/>
      <c r="H10" s="407"/>
      <c r="I10" s="407"/>
      <c r="J10" s="407"/>
      <c r="K10" s="407"/>
      <c r="L10" s="407"/>
      <c r="M10" s="407"/>
      <c r="N10" s="407"/>
      <c r="O10" s="407"/>
      <c r="P10" s="310"/>
      <c r="Q10" s="310"/>
      <c r="R10" s="310"/>
      <c r="S10" s="310"/>
      <c r="T10" s="310"/>
      <c r="U10" s="310"/>
      <c r="V10" s="310"/>
      <c r="W10" s="311"/>
    </row>
    <row r="11" spans="1:23" s="405" customFormat="1" x14ac:dyDescent="0.2">
      <c r="A11" s="2"/>
      <c r="B11" s="69"/>
      <c r="C11" s="70" t="str">
        <f>+t_2</f>
        <v>2. Non-university postsecondary</v>
      </c>
      <c r="D11" s="248"/>
      <c r="E11" s="158"/>
      <c r="F11" s="158"/>
      <c r="G11" s="158"/>
      <c r="H11" s="158"/>
      <c r="I11" s="158"/>
      <c r="J11" s="158">
        <f t="shared" ref="J11:O11" si="4">SUM(J12:J14)</f>
        <v>122833</v>
      </c>
      <c r="K11" s="158">
        <f t="shared" si="4"/>
        <v>124319</v>
      </c>
      <c r="L11" s="158">
        <f t="shared" si="4"/>
        <v>143478</v>
      </c>
      <c r="M11" s="158">
        <f t="shared" si="4"/>
        <v>157017</v>
      </c>
      <c r="N11" s="158">
        <f t="shared" si="4"/>
        <v>186133</v>
      </c>
      <c r="O11" s="158">
        <f t="shared" si="4"/>
        <v>192634</v>
      </c>
      <c r="P11" s="159">
        <f t="shared" ref="P11:W11" si="5">SUM(P12:P14)</f>
        <v>191083</v>
      </c>
      <c r="Q11" s="159">
        <f t="shared" si="5"/>
        <v>226131</v>
      </c>
      <c r="R11" s="159">
        <f t="shared" si="5"/>
        <v>222961</v>
      </c>
      <c r="S11" s="159">
        <f t="shared" si="5"/>
        <v>234922</v>
      </c>
      <c r="T11" s="159">
        <f t="shared" si="5"/>
        <v>250786</v>
      </c>
      <c r="U11" s="159">
        <f t="shared" si="5"/>
        <v>249260</v>
      </c>
      <c r="V11" s="159">
        <f t="shared" si="5"/>
        <v>278191</v>
      </c>
      <c r="W11" s="130">
        <f t="shared" si="5"/>
        <v>293239</v>
      </c>
    </row>
    <row r="12" spans="1:23" s="405" customFormat="1" x14ac:dyDescent="0.2">
      <c r="A12" s="2"/>
      <c r="B12" s="69"/>
      <c r="C12" s="401" t="str">
        <f>+'I. Institutions'!C13</f>
        <v>Teacher training institutes</v>
      </c>
      <c r="D12" s="248"/>
      <c r="E12" s="408"/>
      <c r="F12" s="408"/>
      <c r="G12" s="408"/>
      <c r="H12" s="408"/>
      <c r="I12" s="408"/>
      <c r="J12" s="408">
        <v>54383</v>
      </c>
      <c r="K12" s="408">
        <v>37362</v>
      </c>
      <c r="L12" s="408">
        <v>59386</v>
      </c>
      <c r="M12" s="408">
        <v>59988</v>
      </c>
      <c r="N12" s="408">
        <v>69710</v>
      </c>
      <c r="O12" s="408">
        <v>75905</v>
      </c>
      <c r="P12" s="161">
        <v>71031</v>
      </c>
      <c r="Q12" s="161">
        <v>85973</v>
      </c>
      <c r="R12" s="161">
        <v>73368</v>
      </c>
      <c r="S12" s="161">
        <v>76942</v>
      </c>
      <c r="T12" s="161">
        <v>69213</v>
      </c>
      <c r="U12" s="161">
        <v>78987</v>
      </c>
      <c r="V12" s="161">
        <v>90798</v>
      </c>
      <c r="W12" s="409">
        <v>92581</v>
      </c>
    </row>
    <row r="13" spans="1:23" s="405" customFormat="1" x14ac:dyDescent="0.2">
      <c r="A13" s="2"/>
      <c r="B13" s="69"/>
      <c r="C13" s="401" t="str">
        <f>+'I. Institutions'!C14</f>
        <v>Professional institutes</v>
      </c>
      <c r="D13" s="248"/>
      <c r="E13" s="410"/>
      <c r="F13" s="410"/>
      <c r="G13" s="410"/>
      <c r="H13" s="410"/>
      <c r="I13" s="410"/>
      <c r="J13" s="410">
        <v>62683</v>
      </c>
      <c r="K13" s="410">
        <v>49270</v>
      </c>
      <c r="L13" s="410">
        <v>76847</v>
      </c>
      <c r="M13" s="410">
        <v>89210</v>
      </c>
      <c r="N13" s="410">
        <v>105909</v>
      </c>
      <c r="O13" s="410">
        <v>105469</v>
      </c>
      <c r="P13" s="121">
        <v>111658</v>
      </c>
      <c r="Q13" s="121">
        <v>129978</v>
      </c>
      <c r="R13" s="121">
        <v>141652</v>
      </c>
      <c r="S13" s="121">
        <v>152483</v>
      </c>
      <c r="T13" s="121">
        <v>151804</v>
      </c>
      <c r="U13" s="121">
        <v>164575</v>
      </c>
      <c r="V13" s="121">
        <v>182975</v>
      </c>
      <c r="W13" s="122">
        <v>193682</v>
      </c>
    </row>
    <row r="14" spans="1:23" s="135" customFormat="1" x14ac:dyDescent="0.2">
      <c r="A14" s="3"/>
      <c r="B14" s="69"/>
      <c r="C14" s="401" t="str">
        <f>+'I. Institutions'!C15</f>
        <v>Institutes</v>
      </c>
      <c r="D14" s="248"/>
      <c r="E14" s="119"/>
      <c r="F14" s="119"/>
      <c r="G14" s="119"/>
      <c r="H14" s="119"/>
      <c r="I14" s="119"/>
      <c r="J14" s="119">
        <v>5767</v>
      </c>
      <c r="K14" s="119">
        <v>37687</v>
      </c>
      <c r="L14" s="119">
        <v>7245</v>
      </c>
      <c r="M14" s="119">
        <v>7819</v>
      </c>
      <c r="N14" s="119">
        <v>10514</v>
      </c>
      <c r="O14" s="119">
        <v>11260</v>
      </c>
      <c r="P14" s="121">
        <v>8394</v>
      </c>
      <c r="Q14" s="121">
        <v>10180</v>
      </c>
      <c r="R14" s="121">
        <v>7941</v>
      </c>
      <c r="S14" s="121">
        <v>5497</v>
      </c>
      <c r="T14" s="121">
        <v>29769</v>
      </c>
      <c r="U14" s="121">
        <v>5698</v>
      </c>
      <c r="V14" s="121">
        <v>4418</v>
      </c>
      <c r="W14" s="122">
        <v>6976</v>
      </c>
    </row>
    <row r="15" spans="1:23" s="405" customFormat="1" x14ac:dyDescent="0.2">
      <c r="A15" s="2"/>
      <c r="B15" s="34" t="str">
        <f>+ca_2</f>
        <v>B. Public Institutions</v>
      </c>
      <c r="C15" s="28"/>
      <c r="D15" s="249"/>
      <c r="E15" s="256">
        <f>+E16+E20</f>
        <v>170087</v>
      </c>
      <c r="F15" s="256">
        <f>+F16+F20</f>
        <v>226068</v>
      </c>
      <c r="G15" s="256">
        <f>+G16+G20</f>
        <v>226871</v>
      </c>
      <c r="H15" s="256">
        <f>+H16+H20</f>
        <v>523654</v>
      </c>
      <c r="I15" s="256">
        <f t="shared" ref="I15:O15" si="6">+I16+I20</f>
        <v>766847</v>
      </c>
      <c r="J15" s="256">
        <f t="shared" si="6"/>
        <v>1045562</v>
      </c>
      <c r="K15" s="256">
        <f t="shared" si="6"/>
        <v>230950</v>
      </c>
      <c r="L15" s="256">
        <f t="shared" si="6"/>
        <v>1170865</v>
      </c>
      <c r="M15" s="256">
        <f t="shared" si="6"/>
        <v>1293154</v>
      </c>
      <c r="N15" s="256">
        <f t="shared" si="6"/>
        <v>1394636</v>
      </c>
      <c r="O15" s="256">
        <f t="shared" si="6"/>
        <v>1480940</v>
      </c>
      <c r="P15" s="256">
        <f t="shared" ref="P15:W15" si="7">+P16+P20</f>
        <v>1550039</v>
      </c>
      <c r="Q15" s="256">
        <f t="shared" si="7"/>
        <v>1578017</v>
      </c>
      <c r="R15" s="256">
        <f t="shared" si="7"/>
        <v>1577818</v>
      </c>
      <c r="S15" s="256">
        <f t="shared" si="7"/>
        <v>1570201</v>
      </c>
      <c r="T15" s="256">
        <f t="shared" si="7"/>
        <v>1583476</v>
      </c>
      <c r="U15" s="256">
        <f t="shared" si="7"/>
        <v>1561806</v>
      </c>
      <c r="V15" s="256">
        <f t="shared" si="7"/>
        <v>1612524</v>
      </c>
      <c r="W15" s="130">
        <f t="shared" si="7"/>
        <v>1675506</v>
      </c>
    </row>
    <row r="16" spans="1:23" s="405" customFormat="1" x14ac:dyDescent="0.2">
      <c r="A16" s="2"/>
      <c r="B16" s="69"/>
      <c r="C16" s="70" t="str">
        <f>+t_1</f>
        <v>1. Universities</v>
      </c>
      <c r="D16" s="248"/>
      <c r="E16" s="158">
        <f>SUM(E17:E19)</f>
        <v>170087</v>
      </c>
      <c r="F16" s="158">
        <f>SUM(F17:F19)</f>
        <v>226068</v>
      </c>
      <c r="G16" s="158">
        <f>SUM(G17:G19)</f>
        <v>226871</v>
      </c>
      <c r="H16" s="158">
        <f>SUM(H17:H19)</f>
        <v>523654</v>
      </c>
      <c r="I16" s="158">
        <f t="shared" ref="I16:O16" si="8">SUM(I17:I19)</f>
        <v>766847</v>
      </c>
      <c r="J16" s="158">
        <f t="shared" si="8"/>
        <v>812308</v>
      </c>
      <c r="K16" s="158"/>
      <c r="L16" s="158">
        <f t="shared" si="8"/>
        <v>945790</v>
      </c>
      <c r="M16" s="158">
        <f t="shared" si="8"/>
        <v>1059161</v>
      </c>
      <c r="N16" s="158">
        <f t="shared" si="8"/>
        <v>1140605</v>
      </c>
      <c r="O16" s="158">
        <f t="shared" si="8"/>
        <v>1209328</v>
      </c>
      <c r="P16" s="213">
        <f t="shared" ref="P16:V16" si="9">SUM(P17:P19)</f>
        <v>1257707</v>
      </c>
      <c r="Q16" s="213">
        <f t="shared" si="9"/>
        <v>1273832</v>
      </c>
      <c r="R16" s="213">
        <f t="shared" si="9"/>
        <v>1299564</v>
      </c>
      <c r="S16" s="213">
        <f t="shared" si="9"/>
        <v>1295989</v>
      </c>
      <c r="T16" s="213">
        <f t="shared" si="9"/>
        <v>1306548</v>
      </c>
      <c r="U16" s="213">
        <f t="shared" si="9"/>
        <v>1270295</v>
      </c>
      <c r="V16" s="213">
        <f t="shared" si="9"/>
        <v>1283482</v>
      </c>
      <c r="W16" s="213">
        <f>SUM(W17:W19)</f>
        <v>1312549</v>
      </c>
    </row>
    <row r="17" spans="1:23" s="405" customFormat="1" x14ac:dyDescent="0.2">
      <c r="A17" s="2"/>
      <c r="B17" s="69"/>
      <c r="C17" s="401" t="str">
        <f>+'I. Institutions'!C18</f>
        <v>Universities</v>
      </c>
      <c r="D17" s="248"/>
      <c r="E17" s="408">
        <v>170087</v>
      </c>
      <c r="F17" s="408">
        <v>226068</v>
      </c>
      <c r="G17" s="408">
        <v>226871</v>
      </c>
      <c r="H17" s="408">
        <v>523654</v>
      </c>
      <c r="I17" s="408">
        <v>766847</v>
      </c>
      <c r="J17" s="408">
        <v>812308</v>
      </c>
      <c r="K17" s="408"/>
      <c r="L17" s="408">
        <v>945790</v>
      </c>
      <c r="M17" s="408">
        <v>1054585</v>
      </c>
      <c r="N17" s="408">
        <v>1123241</v>
      </c>
      <c r="O17" s="408">
        <v>1184529</v>
      </c>
      <c r="P17" s="403">
        <v>1231709</v>
      </c>
      <c r="Q17" s="403">
        <v>1246992</v>
      </c>
      <c r="R17" s="403">
        <v>1273642</v>
      </c>
      <c r="S17" s="403">
        <v>1268059</v>
      </c>
      <c r="T17" s="403">
        <v>1276804</v>
      </c>
      <c r="U17" s="403">
        <v>1239162</v>
      </c>
      <c r="V17" s="403">
        <v>1253885</v>
      </c>
      <c r="W17" s="404">
        <v>1283394</v>
      </c>
    </row>
    <row r="18" spans="1:23" s="405" customFormat="1" x14ac:dyDescent="0.2">
      <c r="A18" s="2"/>
      <c r="B18" s="69"/>
      <c r="C18" s="401" t="str">
        <f>+'I. Institutions'!C19</f>
        <v>University Institutes</v>
      </c>
      <c r="D18" s="248"/>
      <c r="E18" s="411"/>
      <c r="F18" s="411"/>
      <c r="G18" s="411"/>
      <c r="H18" s="411"/>
      <c r="I18" s="411"/>
      <c r="J18" s="411"/>
      <c r="K18" s="411"/>
      <c r="L18" s="411"/>
      <c r="M18" s="411">
        <v>4576</v>
      </c>
      <c r="N18" s="411">
        <v>17364</v>
      </c>
      <c r="O18" s="411">
        <v>24799</v>
      </c>
      <c r="P18" s="308">
        <v>25998</v>
      </c>
      <c r="Q18" s="308">
        <v>26840</v>
      </c>
      <c r="R18" s="308">
        <v>25922</v>
      </c>
      <c r="S18" s="308">
        <v>27930</v>
      </c>
      <c r="T18" s="308">
        <v>29744</v>
      </c>
      <c r="U18" s="308">
        <v>31133</v>
      </c>
      <c r="V18" s="308">
        <v>29597</v>
      </c>
      <c r="W18" s="309">
        <v>29155</v>
      </c>
    </row>
    <row r="19" spans="1:23" s="405" customFormat="1" x14ac:dyDescent="0.2">
      <c r="A19" s="2"/>
      <c r="B19" s="69"/>
      <c r="C19" s="401" t="str">
        <f>+'I. Institutions'!C20</f>
        <v>-</v>
      </c>
      <c r="D19" s="248"/>
      <c r="E19" s="407"/>
      <c r="F19" s="407"/>
      <c r="G19" s="407"/>
      <c r="H19" s="407"/>
      <c r="I19" s="407"/>
      <c r="J19" s="407"/>
      <c r="K19" s="407"/>
      <c r="L19" s="407"/>
      <c r="M19" s="407"/>
      <c r="N19" s="407"/>
      <c r="O19" s="407"/>
      <c r="P19" s="310"/>
      <c r="Q19" s="310"/>
      <c r="R19" s="310"/>
      <c r="S19" s="310"/>
      <c r="T19" s="310"/>
      <c r="U19" s="310"/>
      <c r="V19" s="310"/>
      <c r="W19" s="311"/>
    </row>
    <row r="20" spans="1:23" s="405" customFormat="1" x14ac:dyDescent="0.2">
      <c r="A20" s="2"/>
      <c r="B20" s="69"/>
      <c r="C20" s="70" t="str">
        <f>+t_2</f>
        <v>2. Non-university postsecondary</v>
      </c>
      <c r="D20" s="248"/>
      <c r="E20" s="158"/>
      <c r="F20" s="158"/>
      <c r="G20" s="158"/>
      <c r="H20" s="158"/>
      <c r="I20" s="158"/>
      <c r="J20" s="158">
        <f t="shared" ref="J20:O20" si="10">SUM(J21:J23)</f>
        <v>233254</v>
      </c>
      <c r="K20" s="158">
        <f t="shared" si="10"/>
        <v>230950</v>
      </c>
      <c r="L20" s="158">
        <f t="shared" si="10"/>
        <v>225075</v>
      </c>
      <c r="M20" s="158">
        <f t="shared" si="10"/>
        <v>233993</v>
      </c>
      <c r="N20" s="158">
        <f t="shared" si="10"/>
        <v>254031</v>
      </c>
      <c r="O20" s="158">
        <f t="shared" si="10"/>
        <v>271612</v>
      </c>
      <c r="P20" s="159">
        <f t="shared" ref="P20:W20" si="11">SUM(P21:P23)</f>
        <v>292332</v>
      </c>
      <c r="Q20" s="159">
        <f t="shared" si="11"/>
        <v>304185</v>
      </c>
      <c r="R20" s="159">
        <f t="shared" si="11"/>
        <v>278254</v>
      </c>
      <c r="S20" s="159">
        <f t="shared" si="11"/>
        <v>274212</v>
      </c>
      <c r="T20" s="159">
        <f t="shared" si="11"/>
        <v>276928</v>
      </c>
      <c r="U20" s="159">
        <f t="shared" si="11"/>
        <v>291511</v>
      </c>
      <c r="V20" s="159">
        <f t="shared" si="11"/>
        <v>329042</v>
      </c>
      <c r="W20" s="130">
        <f t="shared" si="11"/>
        <v>362957</v>
      </c>
    </row>
    <row r="21" spans="1:23" s="405" customFormat="1" x14ac:dyDescent="0.2">
      <c r="A21" s="2"/>
      <c r="B21" s="69"/>
      <c r="C21" s="401" t="str">
        <f>+'I. Institutions'!C22</f>
        <v>Teacher training institutes</v>
      </c>
      <c r="D21" s="248"/>
      <c r="E21" s="408"/>
      <c r="F21" s="408"/>
      <c r="G21" s="408"/>
      <c r="H21" s="408"/>
      <c r="I21" s="408"/>
      <c r="J21" s="408">
        <v>170974</v>
      </c>
      <c r="K21" s="408">
        <v>120251</v>
      </c>
      <c r="L21" s="408">
        <v>167026</v>
      </c>
      <c r="M21" s="408">
        <v>168229</v>
      </c>
      <c r="N21" s="408">
        <v>180703</v>
      </c>
      <c r="O21" s="408">
        <v>194975</v>
      </c>
      <c r="P21" s="161">
        <v>206643</v>
      </c>
      <c r="Q21" s="161">
        <v>218014</v>
      </c>
      <c r="R21" s="161">
        <v>193078</v>
      </c>
      <c r="S21" s="161">
        <v>190356</v>
      </c>
      <c r="T21" s="161">
        <v>171811</v>
      </c>
      <c r="U21" s="161">
        <v>201907</v>
      </c>
      <c r="V21" s="161">
        <v>229607</v>
      </c>
      <c r="W21" s="409">
        <v>245322</v>
      </c>
    </row>
    <row r="22" spans="1:23" s="135" customFormat="1" x14ac:dyDescent="0.2">
      <c r="A22" s="3"/>
      <c r="B22" s="69"/>
      <c r="C22" s="401" t="str">
        <f>+'I. Institutions'!C23</f>
        <v>Professional institutes</v>
      </c>
      <c r="D22" s="248"/>
      <c r="E22" s="410"/>
      <c r="F22" s="410"/>
      <c r="G22" s="410"/>
      <c r="H22" s="410"/>
      <c r="I22" s="410"/>
      <c r="J22" s="410">
        <v>53664</v>
      </c>
      <c r="K22" s="410">
        <v>38007</v>
      </c>
      <c r="L22" s="410">
        <v>53580</v>
      </c>
      <c r="M22" s="410">
        <v>58185</v>
      </c>
      <c r="N22" s="410">
        <v>65349</v>
      </c>
      <c r="O22" s="410">
        <v>68516</v>
      </c>
      <c r="P22" s="121">
        <v>74147</v>
      </c>
      <c r="Q22" s="121">
        <v>75143</v>
      </c>
      <c r="R22" s="121">
        <v>73619</v>
      </c>
      <c r="S22" s="121">
        <v>71074</v>
      </c>
      <c r="T22" s="121">
        <v>57348</v>
      </c>
      <c r="U22" s="121">
        <v>85581</v>
      </c>
      <c r="V22" s="121">
        <v>90826</v>
      </c>
      <c r="W22" s="122">
        <v>109030</v>
      </c>
    </row>
    <row r="23" spans="1:23" s="405" customFormat="1" x14ac:dyDescent="0.2">
      <c r="A23" s="2"/>
      <c r="B23" s="69"/>
      <c r="C23" s="401" t="str">
        <f>+'I. Institutions'!C24</f>
        <v>Institutes</v>
      </c>
      <c r="D23" s="248"/>
      <c r="E23" s="119"/>
      <c r="F23" s="119"/>
      <c r="G23" s="119"/>
      <c r="H23" s="119"/>
      <c r="I23" s="119"/>
      <c r="J23" s="119">
        <v>8616</v>
      </c>
      <c r="K23" s="119">
        <v>72692</v>
      </c>
      <c r="L23" s="119">
        <v>4469</v>
      </c>
      <c r="M23" s="119">
        <v>7579</v>
      </c>
      <c r="N23" s="119">
        <v>7979</v>
      </c>
      <c r="O23" s="119">
        <v>8121</v>
      </c>
      <c r="P23" s="121">
        <v>11542</v>
      </c>
      <c r="Q23" s="121">
        <v>11028</v>
      </c>
      <c r="R23" s="121">
        <v>11557</v>
      </c>
      <c r="S23" s="121">
        <v>12782</v>
      </c>
      <c r="T23" s="121">
        <v>47769</v>
      </c>
      <c r="U23" s="121">
        <v>4023</v>
      </c>
      <c r="V23" s="121">
        <v>8609</v>
      </c>
      <c r="W23" s="122">
        <v>8605</v>
      </c>
    </row>
    <row r="24" spans="1:23" x14ac:dyDescent="0.2">
      <c r="B24" s="167" t="str">
        <f>+ca_3</f>
        <v xml:space="preserve">C.Total (private and public) </v>
      </c>
      <c r="C24" s="168"/>
      <c r="D24" s="250"/>
      <c r="E24" s="257">
        <f>+E25+E29</f>
        <v>173935</v>
      </c>
      <c r="F24" s="257">
        <f>+F25+F29</f>
        <v>246680</v>
      </c>
      <c r="G24" s="257">
        <f>+G25+G29</f>
        <v>274634</v>
      </c>
      <c r="H24" s="257">
        <f>+H25+H29</f>
        <v>596736</v>
      </c>
      <c r="I24" s="257">
        <f t="shared" ref="I24:O24" si="12">+I25+I29</f>
        <v>901829</v>
      </c>
      <c r="J24" s="257">
        <f t="shared" si="12"/>
        <v>1313287</v>
      </c>
      <c r="K24" s="257">
        <f t="shared" si="12"/>
        <v>511785</v>
      </c>
      <c r="L24" s="257">
        <f t="shared" si="12"/>
        <v>1486394</v>
      </c>
      <c r="M24" s="257">
        <f t="shared" si="12"/>
        <v>1634378</v>
      </c>
      <c r="N24" s="257">
        <f t="shared" si="12"/>
        <v>1781921</v>
      </c>
      <c r="O24" s="257">
        <f t="shared" si="12"/>
        <v>1877245</v>
      </c>
      <c r="P24" s="257">
        <f t="shared" ref="P24:W24" si="13">+P25+P29</f>
        <v>1945734</v>
      </c>
      <c r="Q24" s="257">
        <f t="shared" si="13"/>
        <v>2019559</v>
      </c>
      <c r="R24" s="257">
        <f t="shared" si="13"/>
        <v>2037868</v>
      </c>
      <c r="S24" s="257">
        <f t="shared" si="13"/>
        <v>2062834</v>
      </c>
      <c r="T24" s="257">
        <f t="shared" si="13"/>
        <v>2114234</v>
      </c>
      <c r="U24" s="257">
        <f t="shared" si="13"/>
        <v>2109836</v>
      </c>
      <c r="V24" s="257">
        <f t="shared" si="13"/>
        <v>2207755</v>
      </c>
      <c r="W24" s="312">
        <f t="shared" si="13"/>
        <v>2306346</v>
      </c>
    </row>
    <row r="25" spans="1:23" x14ac:dyDescent="0.2">
      <c r="B25" s="171"/>
      <c r="C25" s="172" t="str">
        <f>+t_1</f>
        <v>1. Universities</v>
      </c>
      <c r="D25" s="251"/>
      <c r="E25" s="258">
        <f>+E7+E16</f>
        <v>173935</v>
      </c>
      <c r="F25" s="258">
        <f>+F7+F16</f>
        <v>246680</v>
      </c>
      <c r="G25" s="258">
        <f>+G7+G16</f>
        <v>274634</v>
      </c>
      <c r="H25" s="258">
        <f>+H7+H16</f>
        <v>596736</v>
      </c>
      <c r="I25" s="258">
        <f t="shared" ref="I25:O25" si="14">+I7+I16</f>
        <v>901829</v>
      </c>
      <c r="J25" s="258">
        <f t="shared" si="14"/>
        <v>957200</v>
      </c>
      <c r="K25" s="258">
        <f t="shared" si="14"/>
        <v>156516</v>
      </c>
      <c r="L25" s="258">
        <f t="shared" si="14"/>
        <v>1117841</v>
      </c>
      <c r="M25" s="258">
        <f t="shared" si="14"/>
        <v>1243368</v>
      </c>
      <c r="N25" s="258">
        <f t="shared" si="14"/>
        <v>1341757</v>
      </c>
      <c r="O25" s="258">
        <f t="shared" si="14"/>
        <v>1412999</v>
      </c>
      <c r="P25" s="258">
        <f t="shared" ref="P25:W25" si="15">+P7+P16</f>
        <v>1462319</v>
      </c>
      <c r="Q25" s="258">
        <f t="shared" si="15"/>
        <v>1489243</v>
      </c>
      <c r="R25" s="258">
        <f t="shared" si="15"/>
        <v>1536653</v>
      </c>
      <c r="S25" s="258">
        <f t="shared" si="15"/>
        <v>1553700</v>
      </c>
      <c r="T25" s="258">
        <f t="shared" si="15"/>
        <v>1586520</v>
      </c>
      <c r="U25" s="258">
        <f t="shared" si="15"/>
        <v>1569065</v>
      </c>
      <c r="V25" s="258">
        <f t="shared" si="15"/>
        <v>1600522</v>
      </c>
      <c r="W25" s="259">
        <f t="shared" si="15"/>
        <v>1650150</v>
      </c>
    </row>
    <row r="26" spans="1:23" x14ac:dyDescent="0.2">
      <c r="B26" s="69"/>
      <c r="C26" s="70"/>
      <c r="D26" s="252"/>
      <c r="E26" s="260"/>
      <c r="F26" s="260"/>
      <c r="G26" s="260"/>
      <c r="H26" s="260"/>
      <c r="I26" s="260"/>
      <c r="J26" s="260"/>
      <c r="K26" s="260"/>
      <c r="L26" s="260"/>
      <c r="M26" s="260"/>
      <c r="N26" s="260"/>
      <c r="O26" s="260"/>
      <c r="P26" s="260"/>
      <c r="Q26" s="260"/>
      <c r="R26" s="260"/>
      <c r="S26" s="260"/>
      <c r="T26" s="260"/>
      <c r="U26" s="260"/>
      <c r="V26" s="260"/>
      <c r="W26" s="260"/>
    </row>
    <row r="27" spans="1:23" x14ac:dyDescent="0.2">
      <c r="B27" s="69"/>
      <c r="C27" s="70"/>
      <c r="D27" s="252"/>
      <c r="E27" s="260"/>
      <c r="F27" s="260"/>
      <c r="G27" s="260"/>
      <c r="H27" s="260"/>
      <c r="I27" s="260"/>
      <c r="J27" s="260"/>
      <c r="K27" s="260"/>
      <c r="L27" s="260"/>
      <c r="M27" s="260"/>
      <c r="N27" s="260"/>
      <c r="O27" s="260"/>
      <c r="P27" s="260"/>
      <c r="Q27" s="260"/>
      <c r="R27" s="260"/>
      <c r="S27" s="260"/>
      <c r="T27" s="260"/>
      <c r="U27" s="260"/>
      <c r="V27" s="260"/>
      <c r="W27" s="260"/>
    </row>
    <row r="28" spans="1:23" x14ac:dyDescent="0.2">
      <c r="B28" s="69"/>
      <c r="C28" s="70"/>
      <c r="D28" s="252"/>
      <c r="E28" s="260"/>
      <c r="F28" s="260"/>
      <c r="G28" s="260"/>
      <c r="H28" s="260"/>
      <c r="I28" s="260"/>
      <c r="J28" s="260"/>
      <c r="K28" s="260"/>
      <c r="L28" s="260"/>
      <c r="M28" s="260"/>
      <c r="N28" s="260"/>
      <c r="O28" s="260"/>
      <c r="P28" s="260"/>
      <c r="Q28" s="260"/>
      <c r="R28" s="260"/>
      <c r="S28" s="260"/>
      <c r="T28" s="260"/>
      <c r="U28" s="260"/>
      <c r="V28" s="260"/>
      <c r="W28" s="260"/>
    </row>
    <row r="29" spans="1:23" x14ac:dyDescent="0.2">
      <c r="B29" s="69"/>
      <c r="C29" s="70" t="str">
        <f>+t_2</f>
        <v>2. Non-university postsecondary</v>
      </c>
      <c r="D29" s="252"/>
      <c r="E29" s="261"/>
      <c r="F29" s="261"/>
      <c r="G29" s="261"/>
      <c r="H29" s="261"/>
      <c r="I29" s="261"/>
      <c r="J29" s="261">
        <f t="shared" ref="J29:O29" si="16">+J11+J20</f>
        <v>356087</v>
      </c>
      <c r="K29" s="261">
        <f t="shared" si="16"/>
        <v>355269</v>
      </c>
      <c r="L29" s="261">
        <f t="shared" si="16"/>
        <v>368553</v>
      </c>
      <c r="M29" s="261">
        <f t="shared" si="16"/>
        <v>391010</v>
      </c>
      <c r="N29" s="261">
        <f t="shared" si="16"/>
        <v>440164</v>
      </c>
      <c r="O29" s="261">
        <f t="shared" si="16"/>
        <v>464246</v>
      </c>
      <c r="P29" s="261">
        <f t="shared" ref="P29:W29" si="17">+P11+P20</f>
        <v>483415</v>
      </c>
      <c r="Q29" s="261">
        <f t="shared" si="17"/>
        <v>530316</v>
      </c>
      <c r="R29" s="261">
        <f t="shared" si="17"/>
        <v>501215</v>
      </c>
      <c r="S29" s="261">
        <f t="shared" si="17"/>
        <v>509134</v>
      </c>
      <c r="T29" s="261">
        <f t="shared" si="17"/>
        <v>527714</v>
      </c>
      <c r="U29" s="261">
        <f t="shared" si="17"/>
        <v>540771</v>
      </c>
      <c r="V29" s="261">
        <f t="shared" si="17"/>
        <v>607233</v>
      </c>
      <c r="W29" s="262">
        <f t="shared" si="17"/>
        <v>656196</v>
      </c>
    </row>
    <row r="30" spans="1:23" x14ac:dyDescent="0.2">
      <c r="B30" s="69"/>
      <c r="C30" s="173"/>
      <c r="D30" s="252"/>
      <c r="E30" s="261"/>
      <c r="F30" s="261"/>
      <c r="G30" s="261"/>
      <c r="H30" s="261"/>
      <c r="I30" s="261"/>
      <c r="J30" s="261"/>
      <c r="K30" s="261"/>
      <c r="L30" s="261"/>
      <c r="M30" s="261"/>
      <c r="N30" s="261"/>
      <c r="O30" s="261"/>
      <c r="P30" s="263"/>
      <c r="Q30" s="263"/>
      <c r="R30" s="263"/>
      <c r="S30" s="263"/>
      <c r="T30" s="263"/>
      <c r="U30" s="263"/>
      <c r="V30" s="263"/>
      <c r="W30" s="264"/>
    </row>
    <row r="31" spans="1:23" x14ac:dyDescent="0.2">
      <c r="B31" s="69"/>
      <c r="C31" s="173"/>
      <c r="D31" s="252"/>
      <c r="E31" s="261"/>
      <c r="F31" s="261"/>
      <c r="G31" s="261"/>
      <c r="H31" s="261"/>
      <c r="I31" s="261"/>
      <c r="J31" s="261"/>
      <c r="K31" s="261"/>
      <c r="L31" s="261"/>
      <c r="M31" s="261"/>
      <c r="N31" s="261"/>
      <c r="O31" s="261"/>
      <c r="P31" s="263"/>
      <c r="Q31" s="263"/>
      <c r="R31" s="263"/>
      <c r="S31" s="263"/>
      <c r="T31" s="263"/>
      <c r="U31" s="263"/>
      <c r="V31" s="263"/>
      <c r="W31" s="264"/>
    </row>
    <row r="32" spans="1:23" x14ac:dyDescent="0.2">
      <c r="B32" s="60"/>
      <c r="C32" s="208"/>
      <c r="D32" s="253"/>
      <c r="E32" s="265"/>
      <c r="F32" s="265"/>
      <c r="G32" s="265"/>
      <c r="H32" s="265"/>
      <c r="I32" s="265"/>
      <c r="J32" s="265"/>
      <c r="K32" s="265"/>
      <c r="L32" s="265"/>
      <c r="M32" s="265"/>
      <c r="N32" s="265"/>
      <c r="O32" s="265"/>
      <c r="P32" s="265"/>
      <c r="Q32" s="265"/>
      <c r="R32" s="265"/>
      <c r="S32" s="265"/>
      <c r="T32" s="265"/>
      <c r="U32" s="265"/>
      <c r="V32" s="265"/>
      <c r="W32" s="266"/>
    </row>
    <row r="33" spans="1:23" x14ac:dyDescent="0.2">
      <c r="B33" s="6"/>
      <c r="C33" s="6"/>
      <c r="D33" s="7"/>
      <c r="E33" s="7"/>
      <c r="F33" s="7"/>
      <c r="G33" s="7"/>
      <c r="H33" s="7"/>
      <c r="I33" s="7"/>
      <c r="J33" s="7"/>
      <c r="K33" s="7"/>
      <c r="L33" s="7"/>
      <c r="M33" s="7"/>
      <c r="N33" s="7"/>
      <c r="O33" s="7"/>
      <c r="P33" s="7"/>
      <c r="Q33" s="7"/>
      <c r="R33" s="7"/>
      <c r="S33" s="7"/>
      <c r="T33" s="7"/>
      <c r="U33" s="7"/>
      <c r="V33" s="7"/>
      <c r="W33" s="7"/>
    </row>
    <row r="34" spans="1:23" x14ac:dyDescent="0.2">
      <c r="B34" s="6"/>
      <c r="C34" s="6"/>
      <c r="D34" s="7"/>
      <c r="E34" s="7"/>
      <c r="F34" s="7"/>
      <c r="G34" s="7"/>
      <c r="H34" s="7"/>
      <c r="I34" s="7"/>
      <c r="J34" s="7"/>
      <c r="K34" s="7"/>
      <c r="L34" s="7"/>
      <c r="M34" s="7"/>
      <c r="N34" s="7"/>
      <c r="O34" s="7"/>
      <c r="P34" s="7"/>
      <c r="Q34" s="7"/>
      <c r="R34" s="7"/>
      <c r="S34" s="7"/>
      <c r="T34" s="7"/>
      <c r="U34" s="7"/>
      <c r="V34" s="7"/>
      <c r="W34" s="7"/>
    </row>
    <row r="35" spans="1:23" x14ac:dyDescent="0.2">
      <c r="B35" s="6"/>
      <c r="C35" s="6"/>
      <c r="D35" s="7"/>
      <c r="E35" s="7"/>
      <c r="F35" s="7"/>
      <c r="G35" s="7"/>
      <c r="H35" s="7"/>
      <c r="I35" s="7"/>
      <c r="J35" s="7"/>
      <c r="K35" s="7"/>
      <c r="L35" s="7"/>
      <c r="M35" s="7"/>
      <c r="N35" s="7"/>
      <c r="O35" s="7"/>
      <c r="P35" s="7"/>
      <c r="Q35" s="7"/>
      <c r="R35" s="7"/>
      <c r="S35" s="7"/>
      <c r="T35" s="7"/>
      <c r="U35" s="7"/>
      <c r="V35" s="7"/>
      <c r="W35" s="7"/>
    </row>
    <row r="36" spans="1:23" x14ac:dyDescent="0.2">
      <c r="A36"/>
      <c r="B36" s="102" t="s">
        <v>139</v>
      </c>
      <c r="C36" s="59"/>
      <c r="D36" s="198"/>
      <c r="E36" s="243">
        <v>1960</v>
      </c>
      <c r="F36" s="243">
        <v>1965</v>
      </c>
      <c r="G36" s="243">
        <v>1970</v>
      </c>
      <c r="H36" s="243">
        <v>1975</v>
      </c>
      <c r="I36" s="243">
        <v>1995</v>
      </c>
      <c r="J36" s="243">
        <v>1996</v>
      </c>
      <c r="K36" s="243">
        <v>1997</v>
      </c>
      <c r="L36" s="243">
        <v>1998</v>
      </c>
      <c r="M36" s="243">
        <v>1999</v>
      </c>
      <c r="N36" s="243">
        <v>2000</v>
      </c>
      <c r="O36" s="243">
        <v>2001</v>
      </c>
      <c r="P36" s="104">
        <v>2002</v>
      </c>
      <c r="Q36" s="105">
        <v>2003</v>
      </c>
      <c r="R36" s="104">
        <v>2004</v>
      </c>
      <c r="S36" s="104">
        <v>2005</v>
      </c>
      <c r="T36" s="104">
        <v>2006</v>
      </c>
      <c r="U36" s="104">
        <v>2007</v>
      </c>
      <c r="V36" s="104">
        <v>2008</v>
      </c>
      <c r="W36" s="105">
        <v>2009</v>
      </c>
    </row>
    <row r="37" spans="1:23" ht="29.25" customHeight="1" x14ac:dyDescent="0.2">
      <c r="A37"/>
      <c r="B37" s="140">
        <v>1</v>
      </c>
      <c r="C37" s="141" t="s">
        <v>103</v>
      </c>
      <c r="D37" s="82"/>
      <c r="E37" s="273"/>
      <c r="F37" s="273"/>
      <c r="G37" s="273"/>
      <c r="H37" s="273"/>
      <c r="I37" s="273"/>
      <c r="J37" s="273">
        <f t="shared" ref="J37:O37" si="18">+IF(J24=0,"-",J6/J24)</f>
        <v>0.20385871481252765</v>
      </c>
      <c r="K37" s="273"/>
      <c r="L37" s="273">
        <f t="shared" si="18"/>
        <v>0.21227817119821527</v>
      </c>
      <c r="M37" s="273">
        <f t="shared" si="18"/>
        <v>0.20877911964062168</v>
      </c>
      <c r="N37" s="273">
        <f t="shared" si="18"/>
        <v>0.2173412850513575</v>
      </c>
      <c r="O37" s="273">
        <f t="shared" si="18"/>
        <v>0.21110989774909508</v>
      </c>
      <c r="P37" s="273">
        <f t="shared" ref="P37:V37" si="19">+IF(P24=0,"-",P6/P24)</f>
        <v>0.2033654137718722</v>
      </c>
      <c r="Q37" s="273">
        <f t="shared" si="19"/>
        <v>0.21863287975246082</v>
      </c>
      <c r="R37" s="273">
        <f t="shared" si="19"/>
        <v>0.22575063743088364</v>
      </c>
      <c r="S37" s="273">
        <f t="shared" si="19"/>
        <v>0.23881369029209332</v>
      </c>
      <c r="T37" s="273">
        <f t="shared" si="19"/>
        <v>0.25104032949995131</v>
      </c>
      <c r="U37" s="273">
        <f t="shared" si="19"/>
        <v>0.2597500469230784</v>
      </c>
      <c r="V37" s="273">
        <f t="shared" si="19"/>
        <v>0.26960917311929994</v>
      </c>
      <c r="W37" s="274">
        <f>+IF(W24=0,"-",W6/W24)</f>
        <v>0.27352357365286906</v>
      </c>
    </row>
    <row r="38" spans="1:23" ht="36" customHeight="1" x14ac:dyDescent="0.2">
      <c r="A38"/>
      <c r="B38" s="142">
        <v>2</v>
      </c>
      <c r="C38" s="143" t="s">
        <v>104</v>
      </c>
      <c r="D38" s="79"/>
      <c r="E38" s="49"/>
      <c r="F38" s="49"/>
      <c r="G38" s="49"/>
      <c r="H38" s="49"/>
      <c r="I38" s="49"/>
      <c r="J38" s="49">
        <f t="shared" ref="J38:O38" si="20">+IF(J6=0,"-",J7/J6)</f>
        <v>0.54119712391446451</v>
      </c>
      <c r="K38" s="49">
        <f t="shared" si="20"/>
        <v>0.55732369540833582</v>
      </c>
      <c r="L38" s="49">
        <f t="shared" si="20"/>
        <v>0.54527793007932712</v>
      </c>
      <c r="M38" s="49">
        <f t="shared" si="20"/>
        <v>0.53984186340937335</v>
      </c>
      <c r="N38" s="49">
        <f t="shared" si="20"/>
        <v>0.51939011322411144</v>
      </c>
      <c r="O38" s="49">
        <f t="shared" si="20"/>
        <v>0.5139248810890602</v>
      </c>
      <c r="P38" s="49">
        <f t="shared" ref="P38:W38" si="21">+IF(P6=0,"-",P7/P6)</f>
        <v>0.51709523749352404</v>
      </c>
      <c r="Q38" s="49">
        <f t="shared" si="21"/>
        <v>0.48786072446109319</v>
      </c>
      <c r="R38" s="49">
        <f t="shared" si="21"/>
        <v>0.51535485273339854</v>
      </c>
      <c r="S38" s="49">
        <f t="shared" si="21"/>
        <v>0.52312979439055041</v>
      </c>
      <c r="T38" s="49">
        <f t="shared" si="21"/>
        <v>0.52749463974165245</v>
      </c>
      <c r="U38" s="49">
        <f t="shared" si="21"/>
        <v>0.54517088480557629</v>
      </c>
      <c r="V38" s="49">
        <f t="shared" si="21"/>
        <v>0.53263354899190396</v>
      </c>
      <c r="W38" s="50">
        <f t="shared" si="21"/>
        <v>0.53516105510113499</v>
      </c>
    </row>
    <row r="39" spans="1:23" ht="33" customHeight="1" x14ac:dyDescent="0.2">
      <c r="A39"/>
      <c r="B39" s="144">
        <v>3</v>
      </c>
      <c r="C39" s="145" t="s">
        <v>105</v>
      </c>
      <c r="D39" s="97"/>
      <c r="E39" s="275"/>
      <c r="F39" s="275"/>
      <c r="G39" s="275"/>
      <c r="H39" s="275"/>
      <c r="I39" s="275"/>
      <c r="J39" s="275">
        <f t="shared" ref="J39:O39" si="22">IF((J25)=0,"-",+J7/(J25))</f>
        <v>0.151370664437944</v>
      </c>
      <c r="K39" s="275"/>
      <c r="L39" s="275">
        <f t="shared" si="22"/>
        <v>0.15391366035062232</v>
      </c>
      <c r="M39" s="275">
        <f t="shared" si="22"/>
        <v>0.14815163330566655</v>
      </c>
      <c r="N39" s="275">
        <f t="shared" si="22"/>
        <v>0.14991686274042171</v>
      </c>
      <c r="O39" s="275">
        <f t="shared" si="22"/>
        <v>0.14414093711318976</v>
      </c>
      <c r="P39" s="275">
        <f t="shared" ref="P39:W39" si="23">IF((P25)=0,"-",+P7/(P25))</f>
        <v>0.13992295798659526</v>
      </c>
      <c r="Q39" s="275">
        <f t="shared" si="23"/>
        <v>0.14464462817686569</v>
      </c>
      <c r="R39" s="275">
        <f t="shared" si="23"/>
        <v>0.15428922469809384</v>
      </c>
      <c r="S39" s="275">
        <f t="shared" si="23"/>
        <v>0.16586921542125249</v>
      </c>
      <c r="T39" s="275">
        <f t="shared" si="23"/>
        <v>0.1764692534604039</v>
      </c>
      <c r="U39" s="275">
        <f t="shared" si="23"/>
        <v>0.19041276174027208</v>
      </c>
      <c r="V39" s="275">
        <f t="shared" si="23"/>
        <v>0.19808537464652157</v>
      </c>
      <c r="W39" s="276">
        <f t="shared" si="23"/>
        <v>0.20458806775141652</v>
      </c>
    </row>
    <row r="40" spans="1:23" ht="22.7" customHeight="1" x14ac:dyDescent="0.2">
      <c r="A40"/>
      <c r="B40" s="43"/>
      <c r="C40" s="13"/>
      <c r="D40" s="199"/>
      <c r="E40" s="13"/>
      <c r="F40" s="13"/>
      <c r="G40" s="13"/>
      <c r="H40" s="13"/>
      <c r="I40" s="13"/>
      <c r="J40" s="13"/>
      <c r="K40" s="13"/>
      <c r="L40" s="13"/>
      <c r="M40" s="13"/>
      <c r="N40" s="13"/>
      <c r="O40" s="13"/>
      <c r="P40" s="13"/>
      <c r="Q40" s="13"/>
      <c r="R40" s="13"/>
      <c r="S40" s="13"/>
      <c r="T40" s="13"/>
      <c r="U40" s="13"/>
      <c r="V40" s="13"/>
      <c r="W40" s="13"/>
    </row>
    <row r="41" spans="1:23" ht="11.25" customHeight="1" x14ac:dyDescent="0.2">
      <c r="A41"/>
      <c r="B41" s="86" t="s">
        <v>96</v>
      </c>
      <c r="C41" s="83"/>
      <c r="D41" s="84"/>
      <c r="E41" s="84"/>
      <c r="F41" s="84"/>
      <c r="G41" s="84"/>
      <c r="H41" s="84"/>
      <c r="I41" s="84"/>
      <c r="J41" s="84"/>
      <c r="K41" s="84"/>
      <c r="L41" s="84"/>
      <c r="M41" s="84"/>
      <c r="N41" s="84"/>
      <c r="O41" s="84"/>
      <c r="P41" s="84"/>
      <c r="Q41" s="84"/>
      <c r="R41" s="84"/>
      <c r="S41" s="84"/>
      <c r="T41" s="84"/>
      <c r="U41" s="84"/>
      <c r="V41" s="84"/>
      <c r="W41" s="85"/>
    </row>
    <row r="42" spans="1:23" ht="11.25" customHeight="1" x14ac:dyDescent="0.2">
      <c r="A42"/>
      <c r="B42" s="87" t="s">
        <v>97</v>
      </c>
      <c r="C42" s="88" t="s">
        <v>98</v>
      </c>
      <c r="D42" s="89"/>
      <c r="E42" s="89"/>
      <c r="F42" s="89"/>
      <c r="G42" s="89"/>
      <c r="H42" s="89"/>
      <c r="I42" s="89"/>
      <c r="J42" s="89"/>
      <c r="K42" s="89"/>
      <c r="L42" s="89"/>
      <c r="M42" s="89"/>
      <c r="N42" s="89"/>
      <c r="O42" s="89"/>
      <c r="P42" s="89"/>
      <c r="Q42" s="89"/>
      <c r="R42" s="89"/>
      <c r="S42" s="89"/>
      <c r="T42" s="89"/>
      <c r="U42" s="89"/>
      <c r="V42" s="89"/>
      <c r="W42" s="90"/>
    </row>
    <row r="43" spans="1:23" ht="13.7" customHeight="1" x14ac:dyDescent="0.2">
      <c r="A43"/>
      <c r="B43" s="81">
        <v>1</v>
      </c>
      <c r="C43" s="445" t="s">
        <v>330</v>
      </c>
      <c r="D43" s="446"/>
      <c r="E43" s="446"/>
      <c r="F43" s="446"/>
      <c r="G43" s="446"/>
      <c r="H43" s="446"/>
      <c r="I43" s="446"/>
      <c r="J43" s="446"/>
      <c r="K43" s="446"/>
      <c r="L43" s="446"/>
      <c r="M43" s="446"/>
      <c r="N43" s="446"/>
      <c r="O43" s="446"/>
      <c r="P43" s="446"/>
      <c r="Q43" s="446"/>
      <c r="R43" s="446"/>
      <c r="S43" s="446"/>
      <c r="T43" s="446"/>
      <c r="U43" s="446"/>
      <c r="V43" s="446"/>
      <c r="W43" s="447"/>
    </row>
    <row r="44" spans="1:23" ht="13.7" customHeight="1" x14ac:dyDescent="0.2">
      <c r="A44"/>
      <c r="B44" s="78"/>
      <c r="C44" s="445"/>
      <c r="D44" s="446"/>
      <c r="E44" s="446"/>
      <c r="F44" s="446"/>
      <c r="G44" s="446"/>
      <c r="H44" s="446"/>
      <c r="I44" s="446"/>
      <c r="J44" s="446"/>
      <c r="K44" s="446"/>
      <c r="L44" s="446"/>
      <c r="M44" s="446"/>
      <c r="N44" s="446"/>
      <c r="O44" s="446"/>
      <c r="P44" s="446"/>
      <c r="Q44" s="446"/>
      <c r="R44" s="446"/>
      <c r="S44" s="446"/>
      <c r="T44" s="446"/>
      <c r="U44" s="446"/>
      <c r="V44" s="446"/>
      <c r="W44" s="447"/>
    </row>
    <row r="45" spans="1:23" ht="13.7" customHeight="1" x14ac:dyDescent="0.2">
      <c r="A45"/>
      <c r="B45" s="78"/>
      <c r="C45" s="445"/>
      <c r="D45" s="446"/>
      <c r="E45" s="446"/>
      <c r="F45" s="446"/>
      <c r="G45" s="446"/>
      <c r="H45" s="446"/>
      <c r="I45" s="446"/>
      <c r="J45" s="446"/>
      <c r="K45" s="446"/>
      <c r="L45" s="446"/>
      <c r="M45" s="446"/>
      <c r="N45" s="446"/>
      <c r="O45" s="446"/>
      <c r="P45" s="446"/>
      <c r="Q45" s="446"/>
      <c r="R45" s="446"/>
      <c r="S45" s="446"/>
      <c r="T45" s="446"/>
      <c r="U45" s="446"/>
      <c r="V45" s="446"/>
      <c r="W45" s="447"/>
    </row>
    <row r="46" spans="1:23" ht="13.7" customHeight="1" x14ac:dyDescent="0.2">
      <c r="A46"/>
      <c r="B46" s="78"/>
      <c r="C46" s="445"/>
      <c r="D46" s="446"/>
      <c r="E46" s="446"/>
      <c r="F46" s="446"/>
      <c r="G46" s="446"/>
      <c r="H46" s="446"/>
      <c r="I46" s="446"/>
      <c r="J46" s="446"/>
      <c r="K46" s="446"/>
      <c r="L46" s="446"/>
      <c r="M46" s="446"/>
      <c r="N46" s="446"/>
      <c r="O46" s="446"/>
      <c r="P46" s="446"/>
      <c r="Q46" s="446"/>
      <c r="R46" s="446"/>
      <c r="S46" s="446"/>
      <c r="T46" s="446"/>
      <c r="U46" s="446"/>
      <c r="V46" s="446"/>
      <c r="W46" s="447"/>
    </row>
    <row r="47" spans="1:23" ht="13.7" customHeight="1" x14ac:dyDescent="0.2">
      <c r="A47"/>
      <c r="B47" s="78"/>
      <c r="C47" s="445"/>
      <c r="D47" s="446"/>
      <c r="E47" s="446"/>
      <c r="F47" s="446"/>
      <c r="G47" s="446"/>
      <c r="H47" s="446"/>
      <c r="I47" s="446"/>
      <c r="J47" s="446"/>
      <c r="K47" s="446"/>
      <c r="L47" s="446"/>
      <c r="M47" s="446"/>
      <c r="N47" s="446"/>
      <c r="O47" s="446"/>
      <c r="P47" s="446"/>
      <c r="Q47" s="446"/>
      <c r="R47" s="446"/>
      <c r="S47" s="446"/>
      <c r="T47" s="446"/>
      <c r="U47" s="446"/>
      <c r="V47" s="446"/>
      <c r="W47" s="447"/>
    </row>
    <row r="48" spans="1:23" ht="13.7" customHeight="1" x14ac:dyDescent="0.2">
      <c r="A48"/>
      <c r="B48" s="80"/>
      <c r="C48" s="445"/>
      <c r="D48" s="446"/>
      <c r="E48" s="446"/>
      <c r="F48" s="446"/>
      <c r="G48" s="446"/>
      <c r="H48" s="446"/>
      <c r="I48" s="446"/>
      <c r="J48" s="446"/>
      <c r="K48" s="446"/>
      <c r="L48" s="446"/>
      <c r="M48" s="446"/>
      <c r="N48" s="446"/>
      <c r="O48" s="446"/>
      <c r="P48" s="446"/>
      <c r="Q48" s="446"/>
      <c r="R48" s="446"/>
      <c r="S48" s="446"/>
      <c r="T48" s="446"/>
      <c r="U48" s="446"/>
      <c r="V48" s="446"/>
      <c r="W48" s="447"/>
    </row>
    <row r="49" spans="1:25" ht="22.7" customHeight="1" x14ac:dyDescent="0.2">
      <c r="A49"/>
      <c r="B49" s="43"/>
      <c r="C49" s="13"/>
      <c r="D49" s="199"/>
      <c r="E49" s="13"/>
      <c r="F49" s="13"/>
      <c r="G49" s="13"/>
      <c r="H49" s="13"/>
      <c r="I49" s="13"/>
      <c r="J49" s="13"/>
      <c r="K49" s="13"/>
      <c r="L49" s="13"/>
      <c r="M49" s="13"/>
      <c r="N49" s="13"/>
      <c r="O49" s="13"/>
      <c r="P49" s="13"/>
      <c r="Q49" s="13"/>
      <c r="R49" s="13"/>
      <c r="S49" s="13"/>
      <c r="T49" s="13"/>
      <c r="U49" s="13"/>
      <c r="V49" s="13"/>
      <c r="W49" s="13"/>
    </row>
    <row r="50" spans="1:25" ht="22.7" customHeight="1" x14ac:dyDescent="0.2">
      <c r="A50"/>
      <c r="B50" s="43"/>
      <c r="C50" s="13"/>
      <c r="D50" s="199"/>
      <c r="E50" s="13"/>
      <c r="F50" s="13"/>
      <c r="G50" s="13"/>
      <c r="H50" s="13"/>
      <c r="I50" s="13"/>
      <c r="J50" s="13"/>
      <c r="K50" s="13"/>
      <c r="L50" s="13"/>
      <c r="M50" s="13"/>
      <c r="N50" s="13"/>
      <c r="O50" s="13"/>
      <c r="P50" s="13"/>
      <c r="Q50" s="13"/>
      <c r="R50" s="13"/>
      <c r="S50" s="13"/>
      <c r="T50" s="13"/>
      <c r="U50" s="13"/>
      <c r="V50" s="13"/>
      <c r="W50" s="13"/>
    </row>
    <row r="51" spans="1:25" ht="22.7" customHeight="1" x14ac:dyDescent="0.2">
      <c r="A51"/>
      <c r="B51" s="43"/>
      <c r="C51" s="13"/>
      <c r="D51" s="199"/>
      <c r="E51" s="13"/>
      <c r="F51" s="13"/>
      <c r="G51" s="13"/>
      <c r="H51" s="13"/>
      <c r="I51" s="13"/>
      <c r="J51" s="13"/>
      <c r="K51" s="13"/>
      <c r="L51" s="13"/>
      <c r="M51" s="13"/>
      <c r="N51" s="13"/>
      <c r="O51" s="13"/>
      <c r="P51" s="13"/>
      <c r="Q51" s="13"/>
      <c r="R51" s="13"/>
      <c r="S51" s="13"/>
      <c r="T51" s="13"/>
      <c r="U51" s="13"/>
      <c r="V51" s="13"/>
      <c r="W51" s="13"/>
    </row>
    <row r="52" spans="1:25" ht="22.7" customHeight="1" x14ac:dyDescent="0.2">
      <c r="A52"/>
      <c r="B52" s="43"/>
      <c r="C52" s="13"/>
      <c r="D52" s="199"/>
      <c r="E52" s="13"/>
      <c r="F52" s="13"/>
      <c r="G52" s="13"/>
      <c r="H52" s="13"/>
      <c r="I52" s="13"/>
      <c r="J52" s="13"/>
      <c r="K52" s="13"/>
      <c r="L52" s="13"/>
      <c r="M52" s="13"/>
      <c r="N52" s="13"/>
      <c r="O52" s="13"/>
      <c r="P52" s="13"/>
      <c r="Q52" s="13"/>
      <c r="R52" s="13"/>
      <c r="S52" s="13"/>
      <c r="T52" s="13"/>
      <c r="U52" s="13"/>
      <c r="V52" s="13"/>
      <c r="W52" s="13"/>
    </row>
    <row r="53" spans="1:25" ht="22.7" customHeight="1" x14ac:dyDescent="0.2">
      <c r="A53"/>
      <c r="B53" s="43"/>
      <c r="C53" s="13"/>
      <c r="D53" s="199"/>
      <c r="E53" s="13"/>
      <c r="F53" s="13"/>
      <c r="G53" s="13"/>
      <c r="H53" s="13"/>
      <c r="I53" s="13"/>
      <c r="J53" s="13"/>
      <c r="K53" s="13"/>
      <c r="L53" s="13"/>
      <c r="M53" s="13"/>
      <c r="N53" s="13"/>
      <c r="O53" s="13"/>
      <c r="P53" s="13"/>
      <c r="Q53" s="13"/>
      <c r="R53" s="13"/>
      <c r="S53" s="13"/>
      <c r="T53" s="13"/>
      <c r="U53" s="13"/>
      <c r="V53" s="13"/>
      <c r="W53" s="13"/>
    </row>
    <row r="54" spans="1:25" ht="22.7" customHeight="1" x14ac:dyDescent="0.2">
      <c r="A54"/>
      <c r="B54" s="43"/>
      <c r="C54" s="13"/>
      <c r="D54" s="199"/>
      <c r="E54" s="13"/>
      <c r="F54" s="13"/>
      <c r="G54" s="13"/>
      <c r="H54" s="13"/>
      <c r="I54" s="13"/>
      <c r="J54" s="13"/>
      <c r="K54" s="13"/>
      <c r="L54" s="13"/>
      <c r="M54" s="13"/>
      <c r="N54" s="13"/>
      <c r="O54" s="13"/>
      <c r="P54" s="13"/>
      <c r="Q54" s="13"/>
      <c r="R54" s="13"/>
      <c r="S54" s="13"/>
      <c r="T54" s="13"/>
      <c r="U54" s="13"/>
      <c r="V54" s="13"/>
      <c r="W54" s="13"/>
    </row>
    <row r="55" spans="1:25" ht="22.7" customHeight="1" x14ac:dyDescent="0.2">
      <c r="A55"/>
      <c r="B55" s="43"/>
      <c r="C55" s="13"/>
      <c r="D55" s="199"/>
      <c r="E55" s="13"/>
      <c r="F55" s="13"/>
      <c r="G55" s="13"/>
      <c r="H55" s="13"/>
      <c r="I55" s="13"/>
      <c r="J55" s="13"/>
      <c r="K55" s="13"/>
      <c r="L55" s="13"/>
      <c r="M55" s="13"/>
      <c r="N55" s="13"/>
      <c r="O55" s="13"/>
      <c r="P55" s="13"/>
      <c r="Q55" s="13"/>
      <c r="R55" s="13"/>
      <c r="S55" s="13"/>
      <c r="T55" s="13"/>
      <c r="U55" s="13"/>
      <c r="V55" s="13"/>
      <c r="W55" s="13"/>
    </row>
    <row r="56" spans="1:25" ht="22.7" customHeight="1" x14ac:dyDescent="0.2">
      <c r="A56"/>
      <c r="B56" s="43"/>
      <c r="C56" s="13"/>
      <c r="D56" s="199"/>
      <c r="E56" s="13"/>
      <c r="F56" s="13"/>
      <c r="G56" s="13"/>
      <c r="H56" s="13"/>
      <c r="I56" s="13"/>
      <c r="J56" s="13"/>
      <c r="K56" s="13"/>
      <c r="L56" s="13"/>
      <c r="M56" s="13"/>
      <c r="N56" s="13"/>
      <c r="O56" s="13"/>
      <c r="P56" s="13"/>
      <c r="Q56" s="13"/>
      <c r="R56" s="13"/>
      <c r="S56" s="13"/>
      <c r="T56" s="13"/>
      <c r="U56" s="13"/>
      <c r="V56" s="13"/>
      <c r="W56" s="13"/>
    </row>
    <row r="57" spans="1:25" x14ac:dyDescent="0.2">
      <c r="B57" s="6"/>
      <c r="C57" s="6"/>
      <c r="D57" s="7"/>
      <c r="E57" s="7"/>
      <c r="F57" s="7"/>
      <c r="G57" s="7"/>
      <c r="H57" s="7"/>
      <c r="I57" s="7"/>
      <c r="J57" s="7"/>
      <c r="K57" s="7"/>
      <c r="L57" s="7"/>
      <c r="M57" s="7"/>
      <c r="N57" s="7"/>
      <c r="O57" s="7"/>
      <c r="P57" s="7"/>
      <c r="Q57" s="7"/>
      <c r="R57" s="7"/>
      <c r="S57" s="7"/>
      <c r="T57" s="7"/>
      <c r="U57" s="7"/>
      <c r="V57" s="7"/>
      <c r="W57" s="7"/>
    </row>
    <row r="60" spans="1:25" ht="15" x14ac:dyDescent="0.2">
      <c r="B60" s="62" t="str">
        <f>+Index!B10</f>
        <v>II.2. Enrollments by gender</v>
      </c>
      <c r="C60" s="63"/>
      <c r="D60" s="64"/>
      <c r="E60" s="64"/>
      <c r="F60" s="64"/>
      <c r="G60" s="64"/>
      <c r="H60" s="64"/>
      <c r="I60" s="64"/>
      <c r="J60" s="64"/>
      <c r="K60" s="64"/>
      <c r="L60" s="64"/>
      <c r="M60" s="64"/>
      <c r="N60" s="64"/>
      <c r="O60" s="64"/>
      <c r="P60" s="64"/>
      <c r="Q60" s="64"/>
      <c r="R60" s="64"/>
      <c r="S60" s="64"/>
      <c r="T60" s="64"/>
      <c r="U60" s="64"/>
      <c r="V60" s="64"/>
      <c r="W60" s="65"/>
    </row>
    <row r="61" spans="1:25" x14ac:dyDescent="0.2">
      <c r="B61" s="6"/>
      <c r="C61" s="6"/>
      <c r="D61" s="7"/>
      <c r="E61" s="7"/>
      <c r="F61" s="7"/>
      <c r="G61" s="7"/>
      <c r="H61" s="7"/>
      <c r="I61" s="7"/>
      <c r="J61" s="7"/>
      <c r="K61" s="7"/>
      <c r="L61" s="7"/>
      <c r="M61" s="7"/>
      <c r="N61" s="7"/>
      <c r="O61" s="7"/>
      <c r="P61" s="7"/>
      <c r="Q61" s="7"/>
      <c r="R61" s="7"/>
      <c r="S61" s="7"/>
      <c r="T61" s="7"/>
      <c r="U61" s="7"/>
      <c r="V61" s="7"/>
      <c r="W61" s="7"/>
    </row>
    <row r="62" spans="1:25" s="425" customFormat="1" ht="13.5" thickBot="1" x14ac:dyDescent="0.25">
      <c r="A62" s="423"/>
      <c r="B62" s="20" t="s">
        <v>61</v>
      </c>
      <c r="C62" s="26"/>
      <c r="D62" s="424" t="s">
        <v>93</v>
      </c>
      <c r="E62" s="243">
        <v>1960</v>
      </c>
      <c r="F62" s="243">
        <v>1965</v>
      </c>
      <c r="G62" s="243">
        <v>1970</v>
      </c>
      <c r="H62" s="243">
        <v>1975</v>
      </c>
      <c r="I62" s="243">
        <v>1995</v>
      </c>
      <c r="J62" s="243">
        <v>1996</v>
      </c>
      <c r="K62" s="243">
        <v>1997</v>
      </c>
      <c r="L62" s="243">
        <v>1998</v>
      </c>
      <c r="M62" s="243">
        <v>1999</v>
      </c>
      <c r="N62" s="243">
        <v>2000</v>
      </c>
      <c r="O62" s="243">
        <v>2001</v>
      </c>
      <c r="P62" s="104">
        <v>2002</v>
      </c>
      <c r="Q62" s="105">
        <v>2003</v>
      </c>
      <c r="R62" s="104">
        <v>2004</v>
      </c>
      <c r="S62" s="104">
        <v>2005</v>
      </c>
      <c r="T62" s="104">
        <v>2006</v>
      </c>
      <c r="U62" s="104">
        <v>2007</v>
      </c>
      <c r="V62" s="104">
        <v>2008</v>
      </c>
      <c r="W62" s="105">
        <v>2009</v>
      </c>
    </row>
    <row r="63" spans="1:25" ht="12.75" customHeight="1" x14ac:dyDescent="0.2">
      <c r="B63" s="33" t="str">
        <f>+ca_1</f>
        <v>A. Private Institutions</v>
      </c>
      <c r="C63" s="27"/>
      <c r="D63" s="201">
        <v>1</v>
      </c>
      <c r="E63" s="254"/>
      <c r="F63" s="254"/>
      <c r="G63" s="254"/>
      <c r="H63" s="254"/>
      <c r="I63" s="254"/>
      <c r="J63" s="254"/>
      <c r="K63" s="254"/>
      <c r="L63" s="254"/>
      <c r="M63" s="254"/>
      <c r="N63" s="254"/>
      <c r="O63" s="254"/>
      <c r="P63" s="254"/>
      <c r="Q63" s="254">
        <f t="shared" ref="Q63:V63" si="24">+Q64+Q65</f>
        <v>441403</v>
      </c>
      <c r="R63" s="254">
        <f t="shared" si="24"/>
        <v>462390</v>
      </c>
      <c r="S63" s="254">
        <f t="shared" si="24"/>
        <v>476194</v>
      </c>
      <c r="T63" s="254">
        <f t="shared" si="24"/>
        <v>514964</v>
      </c>
      <c r="U63" s="254">
        <f t="shared" si="24"/>
        <v>546024</v>
      </c>
      <c r="V63" s="254">
        <f t="shared" si="24"/>
        <v>595231</v>
      </c>
      <c r="W63" s="255">
        <f>+W64+W65</f>
        <v>630840</v>
      </c>
      <c r="Y63" s="307"/>
    </row>
    <row r="64" spans="1:25" s="405" customFormat="1" x14ac:dyDescent="0.2">
      <c r="A64" s="2"/>
      <c r="B64" s="69"/>
      <c r="C64" s="70" t="str">
        <f>+s_1</f>
        <v>1. Male</v>
      </c>
      <c r="D64" s="190"/>
      <c r="E64" s="302"/>
      <c r="F64" s="302"/>
      <c r="G64" s="302"/>
      <c r="H64" s="302"/>
      <c r="I64" s="302"/>
      <c r="J64" s="302"/>
      <c r="K64" s="302"/>
      <c r="L64" s="302"/>
      <c r="M64" s="302"/>
      <c r="N64" s="302"/>
      <c r="O64" s="302"/>
      <c r="P64" s="412"/>
      <c r="Q64" s="412">
        <v>189667</v>
      </c>
      <c r="R64" s="412">
        <v>193585.25899999999</v>
      </c>
      <c r="S64" s="412">
        <v>203101.80900000001</v>
      </c>
      <c r="T64" s="412">
        <v>213253.19099999999</v>
      </c>
      <c r="U64" s="412">
        <v>226803</v>
      </c>
      <c r="V64" s="412">
        <v>243995</v>
      </c>
      <c r="W64" s="413">
        <v>256507</v>
      </c>
    </row>
    <row r="65" spans="1:23" s="405" customFormat="1" x14ac:dyDescent="0.2">
      <c r="A65" s="2"/>
      <c r="B65" s="69"/>
      <c r="C65" s="70" t="str">
        <f>+s_2</f>
        <v>2. Female</v>
      </c>
      <c r="D65" s="190"/>
      <c r="E65" s="124"/>
      <c r="F65" s="124"/>
      <c r="G65" s="124"/>
      <c r="H65" s="124"/>
      <c r="I65" s="124"/>
      <c r="J65" s="124"/>
      <c r="K65" s="124"/>
      <c r="L65" s="124"/>
      <c r="M65" s="124"/>
      <c r="N65" s="124"/>
      <c r="O65" s="124"/>
      <c r="P65" s="125"/>
      <c r="Q65" s="125">
        <v>251736</v>
      </c>
      <c r="R65" s="125">
        <v>268804.74099999998</v>
      </c>
      <c r="S65" s="125">
        <v>273092.19099999999</v>
      </c>
      <c r="T65" s="125">
        <v>301710.80900000001</v>
      </c>
      <c r="U65" s="125">
        <v>319221</v>
      </c>
      <c r="V65" s="125">
        <v>351236</v>
      </c>
      <c r="W65" s="126">
        <v>374333</v>
      </c>
    </row>
    <row r="66" spans="1:23" s="405" customFormat="1" x14ac:dyDescent="0.2">
      <c r="A66" s="2"/>
      <c r="B66" s="69"/>
      <c r="C66" s="70"/>
      <c r="D66" s="190"/>
      <c r="E66" s="119"/>
      <c r="F66" s="119"/>
      <c r="G66" s="119"/>
      <c r="H66" s="119"/>
      <c r="I66" s="119"/>
      <c r="J66" s="119"/>
      <c r="K66" s="119"/>
      <c r="L66" s="119"/>
      <c r="M66" s="119"/>
      <c r="N66" s="119"/>
      <c r="O66" s="119"/>
      <c r="P66" s="121"/>
      <c r="Q66" s="121"/>
      <c r="R66" s="121"/>
      <c r="S66" s="121"/>
      <c r="T66" s="121"/>
      <c r="U66" s="121"/>
      <c r="V66" s="121"/>
      <c r="W66" s="122"/>
    </row>
    <row r="67" spans="1:23" s="405" customFormat="1" x14ac:dyDescent="0.2">
      <c r="A67" s="2"/>
      <c r="B67" s="34" t="str">
        <f>+ca_2</f>
        <v>B. Public Institutions</v>
      </c>
      <c r="C67" s="28"/>
      <c r="D67" s="181"/>
      <c r="E67" s="256"/>
      <c r="F67" s="256"/>
      <c r="G67" s="256"/>
      <c r="H67" s="256"/>
      <c r="I67" s="256"/>
      <c r="J67" s="256"/>
      <c r="K67" s="256"/>
      <c r="L67" s="256"/>
      <c r="M67" s="256"/>
      <c r="N67" s="256"/>
      <c r="O67" s="256"/>
      <c r="P67" s="256"/>
      <c r="Q67" s="256">
        <f t="shared" ref="Q67:V67" si="25">+Q68+Q69</f>
        <v>1582468.9720000001</v>
      </c>
      <c r="R67" s="256">
        <f t="shared" si="25"/>
        <v>1576922</v>
      </c>
      <c r="S67" s="256">
        <f t="shared" si="25"/>
        <v>1552444</v>
      </c>
      <c r="T67" s="256">
        <f t="shared" si="25"/>
        <v>1569357</v>
      </c>
      <c r="U67" s="256">
        <f t="shared" si="25"/>
        <v>1255395</v>
      </c>
      <c r="V67" s="256">
        <f t="shared" si="25"/>
        <v>1612524</v>
      </c>
      <c r="W67" s="130">
        <f>+W68+W69</f>
        <v>1380669</v>
      </c>
    </row>
    <row r="68" spans="1:23" s="405" customFormat="1" x14ac:dyDescent="0.2">
      <c r="A68" s="2"/>
      <c r="B68" s="69"/>
      <c r="C68" s="70" t="str">
        <f>+s_1</f>
        <v>1. Male</v>
      </c>
      <c r="D68" s="190"/>
      <c r="E68" s="302"/>
      <c r="F68" s="302"/>
      <c r="G68" s="302"/>
      <c r="H68" s="302"/>
      <c r="I68" s="302"/>
      <c r="J68" s="302"/>
      <c r="K68" s="302"/>
      <c r="L68" s="302"/>
      <c r="M68" s="302"/>
      <c r="N68" s="302"/>
      <c r="O68" s="302"/>
      <c r="P68" s="412"/>
      <c r="Q68" s="412">
        <v>635626.97199999995</v>
      </c>
      <c r="R68" s="412">
        <v>633037.27</v>
      </c>
      <c r="S68" s="412">
        <v>620854.875</v>
      </c>
      <c r="T68" s="412">
        <v>641677.27800000005</v>
      </c>
      <c r="U68" s="412">
        <v>499053</v>
      </c>
      <c r="V68" s="412">
        <v>639090</v>
      </c>
      <c r="W68" s="413">
        <v>546721</v>
      </c>
    </row>
    <row r="69" spans="1:23" s="405" customFormat="1" x14ac:dyDescent="0.2">
      <c r="A69" s="2"/>
      <c r="B69" s="69"/>
      <c r="C69" s="70" t="str">
        <f>+s_2</f>
        <v>2. Female</v>
      </c>
      <c r="D69" s="190"/>
      <c r="E69" s="124"/>
      <c r="F69" s="124"/>
      <c r="G69" s="124"/>
      <c r="H69" s="124"/>
      <c r="I69" s="124"/>
      <c r="J69" s="124"/>
      <c r="K69" s="124"/>
      <c r="L69" s="124"/>
      <c r="M69" s="124"/>
      <c r="N69" s="124"/>
      <c r="O69" s="124"/>
      <c r="P69" s="125"/>
      <c r="Q69" s="125">
        <v>946842</v>
      </c>
      <c r="R69" s="125">
        <v>943884.73</v>
      </c>
      <c r="S69" s="125">
        <v>931589.125</v>
      </c>
      <c r="T69" s="125">
        <v>927679.72199999995</v>
      </c>
      <c r="U69" s="125">
        <v>756342</v>
      </c>
      <c r="V69" s="125">
        <v>973434</v>
      </c>
      <c r="W69" s="126">
        <v>833948</v>
      </c>
    </row>
    <row r="70" spans="1:23" x14ac:dyDescent="0.2">
      <c r="B70" s="69"/>
      <c r="C70" s="70"/>
      <c r="D70" s="190"/>
      <c r="E70" s="283"/>
      <c r="F70" s="283"/>
      <c r="G70" s="283"/>
      <c r="H70" s="283"/>
      <c r="I70" s="283"/>
      <c r="J70" s="283"/>
      <c r="K70" s="283"/>
      <c r="L70" s="283"/>
      <c r="M70" s="283"/>
      <c r="N70" s="283"/>
      <c r="O70" s="283"/>
      <c r="P70" s="284"/>
      <c r="Q70" s="284"/>
      <c r="R70" s="284"/>
      <c r="S70" s="284"/>
      <c r="T70" s="284"/>
      <c r="U70" s="284"/>
      <c r="V70" s="284"/>
      <c r="W70" s="285"/>
    </row>
    <row r="71" spans="1:23" x14ac:dyDescent="0.2">
      <c r="B71" s="34" t="str">
        <f>+ca_3</f>
        <v xml:space="preserve">C.Total (private and public) </v>
      </c>
      <c r="C71" s="28"/>
      <c r="D71" s="181"/>
      <c r="E71" s="256"/>
      <c r="F71" s="256"/>
      <c r="G71" s="256"/>
      <c r="H71" s="256"/>
      <c r="I71" s="256"/>
      <c r="J71" s="256"/>
      <c r="K71" s="256"/>
      <c r="L71" s="256"/>
      <c r="M71" s="256"/>
      <c r="N71" s="256"/>
      <c r="O71" s="256"/>
      <c r="P71" s="256"/>
      <c r="Q71" s="256">
        <f t="shared" ref="Q71:W71" si="26">+Q63+Q67</f>
        <v>2023871.9720000001</v>
      </c>
      <c r="R71" s="256">
        <f t="shared" si="26"/>
        <v>2039312</v>
      </c>
      <c r="S71" s="256">
        <f t="shared" si="26"/>
        <v>2028638</v>
      </c>
      <c r="T71" s="256">
        <f t="shared" si="26"/>
        <v>2084321</v>
      </c>
      <c r="U71" s="256">
        <f t="shared" si="26"/>
        <v>1801419</v>
      </c>
      <c r="V71" s="256">
        <f t="shared" si="26"/>
        <v>2207755</v>
      </c>
      <c r="W71" s="130">
        <f t="shared" si="26"/>
        <v>2011509</v>
      </c>
    </row>
    <row r="72" spans="1:23" x14ac:dyDescent="0.2">
      <c r="B72" s="69"/>
      <c r="C72" s="70" t="str">
        <f>+s_1</f>
        <v>1. Male</v>
      </c>
      <c r="D72" s="193"/>
      <c r="E72" s="260"/>
      <c r="F72" s="260"/>
      <c r="G72" s="260"/>
      <c r="H72" s="260"/>
      <c r="I72" s="260"/>
      <c r="J72" s="260"/>
      <c r="K72" s="260"/>
      <c r="L72" s="260"/>
      <c r="M72" s="260"/>
      <c r="N72" s="260"/>
      <c r="O72" s="260"/>
      <c r="P72" s="260"/>
      <c r="Q72" s="260">
        <f t="shared" ref="Q72:W72" si="27">+Q64+Q68</f>
        <v>825293.97199999995</v>
      </c>
      <c r="R72" s="260">
        <f t="shared" si="27"/>
        <v>826622.52899999998</v>
      </c>
      <c r="S72" s="260">
        <f t="shared" si="27"/>
        <v>823956.68400000001</v>
      </c>
      <c r="T72" s="260">
        <f t="shared" si="27"/>
        <v>854930.46900000004</v>
      </c>
      <c r="U72" s="260">
        <f t="shared" si="27"/>
        <v>725856</v>
      </c>
      <c r="V72" s="260">
        <f t="shared" si="27"/>
        <v>883085</v>
      </c>
      <c r="W72" s="260">
        <f t="shared" si="27"/>
        <v>803228</v>
      </c>
    </row>
    <row r="73" spans="1:23" x14ac:dyDescent="0.2">
      <c r="B73" s="69"/>
      <c r="C73" s="70" t="str">
        <f>+s_2</f>
        <v>2. Female</v>
      </c>
      <c r="D73" s="193"/>
      <c r="E73" s="261"/>
      <c r="F73" s="261"/>
      <c r="G73" s="261"/>
      <c r="H73" s="261"/>
      <c r="I73" s="261"/>
      <c r="J73" s="261"/>
      <c r="K73" s="261"/>
      <c r="L73" s="261"/>
      <c r="M73" s="261"/>
      <c r="N73" s="261"/>
      <c r="O73" s="261"/>
      <c r="P73" s="261"/>
      <c r="Q73" s="261">
        <f t="shared" ref="Q73:W73" si="28">+Q65+Q69</f>
        <v>1198578</v>
      </c>
      <c r="R73" s="261">
        <f t="shared" si="28"/>
        <v>1212689.4709999999</v>
      </c>
      <c r="S73" s="261">
        <f t="shared" si="28"/>
        <v>1204681.3160000001</v>
      </c>
      <c r="T73" s="261">
        <f t="shared" si="28"/>
        <v>1229390.531</v>
      </c>
      <c r="U73" s="261">
        <f t="shared" si="28"/>
        <v>1075563</v>
      </c>
      <c r="V73" s="261">
        <f t="shared" si="28"/>
        <v>1324670</v>
      </c>
      <c r="W73" s="261">
        <f t="shared" si="28"/>
        <v>1208281</v>
      </c>
    </row>
    <row r="74" spans="1:23" x14ac:dyDescent="0.2">
      <c r="B74" s="73"/>
      <c r="C74" s="74"/>
      <c r="D74" s="202"/>
      <c r="E74" s="286"/>
      <c r="F74" s="286"/>
      <c r="G74" s="286"/>
      <c r="H74" s="286"/>
      <c r="I74" s="286"/>
      <c r="J74" s="286"/>
      <c r="K74" s="286"/>
      <c r="L74" s="286"/>
      <c r="M74" s="286"/>
      <c r="N74" s="286"/>
      <c r="O74" s="286"/>
      <c r="P74" s="287"/>
      <c r="Q74" s="287"/>
      <c r="R74" s="287"/>
      <c r="S74" s="287"/>
      <c r="T74" s="287"/>
      <c r="U74" s="287"/>
      <c r="V74" s="287"/>
      <c r="W74" s="288"/>
    </row>
    <row r="75" spans="1:23" x14ac:dyDescent="0.2">
      <c r="B75" s="68"/>
      <c r="C75" s="68"/>
      <c r="D75" s="35"/>
      <c r="E75" s="35"/>
      <c r="F75" s="35"/>
      <c r="G75" s="35"/>
      <c r="H75" s="35"/>
      <c r="I75" s="35"/>
      <c r="J75" s="35"/>
      <c r="K75" s="35"/>
      <c r="L75" s="35"/>
      <c r="M75" s="35"/>
      <c r="N75" s="35"/>
      <c r="O75" s="35"/>
      <c r="P75" s="35"/>
      <c r="Q75" s="35"/>
      <c r="R75" s="35"/>
      <c r="S75" s="35"/>
      <c r="T75" s="35"/>
      <c r="U75" s="35"/>
      <c r="V75" s="35"/>
      <c r="W75" s="35"/>
    </row>
    <row r="76" spans="1:23" x14ac:dyDescent="0.2">
      <c r="A76"/>
      <c r="B76" s="102" t="s">
        <v>139</v>
      </c>
      <c r="C76" s="103"/>
      <c r="D76" s="194"/>
      <c r="E76" s="243">
        <v>1960</v>
      </c>
      <c r="F76" s="243">
        <v>1965</v>
      </c>
      <c r="G76" s="243">
        <v>1970</v>
      </c>
      <c r="H76" s="243">
        <v>1975</v>
      </c>
      <c r="I76" s="243">
        <v>1995</v>
      </c>
      <c r="J76" s="243">
        <v>1996</v>
      </c>
      <c r="K76" s="243">
        <v>1997</v>
      </c>
      <c r="L76" s="243">
        <v>1998</v>
      </c>
      <c r="M76" s="243">
        <v>1999</v>
      </c>
      <c r="N76" s="243">
        <v>2000</v>
      </c>
      <c r="O76" s="243">
        <v>2001</v>
      </c>
      <c r="P76" s="104">
        <v>2002</v>
      </c>
      <c r="Q76" s="105">
        <v>2003</v>
      </c>
      <c r="R76" s="104">
        <v>2004</v>
      </c>
      <c r="S76" s="104">
        <v>2005</v>
      </c>
      <c r="T76" s="104">
        <v>2006</v>
      </c>
      <c r="U76" s="104">
        <v>2007</v>
      </c>
      <c r="V76" s="104">
        <v>2008</v>
      </c>
      <c r="W76" s="105">
        <v>2009</v>
      </c>
    </row>
    <row r="77" spans="1:23" ht="26.25" customHeight="1" x14ac:dyDescent="0.2">
      <c r="A77"/>
      <c r="B77" s="54">
        <v>1</v>
      </c>
      <c r="C77" s="55" t="s">
        <v>106</v>
      </c>
      <c r="D77" s="203"/>
      <c r="E77" s="273"/>
      <c r="F77" s="273"/>
      <c r="G77" s="273"/>
      <c r="H77" s="273"/>
      <c r="I77" s="273"/>
      <c r="J77" s="273"/>
      <c r="K77" s="273"/>
      <c r="L77" s="273"/>
      <c r="M77" s="273"/>
      <c r="N77" s="273"/>
      <c r="O77" s="273"/>
      <c r="P77" s="273"/>
      <c r="Q77" s="273">
        <f t="shared" ref="Q77:W77" si="29">+IF(Q71&gt;0,Q73/Q71,"-")</f>
        <v>0.59222026718199938</v>
      </c>
      <c r="R77" s="273">
        <f t="shared" si="29"/>
        <v>0.59465617374879365</v>
      </c>
      <c r="S77" s="273">
        <f t="shared" si="29"/>
        <v>0.59383749885391091</v>
      </c>
      <c r="T77" s="273">
        <f t="shared" si="29"/>
        <v>0.58982782930268418</v>
      </c>
      <c r="U77" s="273">
        <f t="shared" si="29"/>
        <v>0.59706431429889439</v>
      </c>
      <c r="V77" s="273">
        <f t="shared" si="29"/>
        <v>0.60000770012976978</v>
      </c>
      <c r="W77" s="274">
        <f t="shared" si="29"/>
        <v>0.60068386470058055</v>
      </c>
    </row>
    <row r="78" spans="1:23" ht="31.5" x14ac:dyDescent="0.2">
      <c r="A78"/>
      <c r="B78" s="44">
        <v>2</v>
      </c>
      <c r="C78" s="48" t="s">
        <v>107</v>
      </c>
      <c r="D78" s="79"/>
      <c r="E78" s="289"/>
      <c r="F78" s="289"/>
      <c r="G78" s="289"/>
      <c r="H78" s="289"/>
      <c r="I78" s="289"/>
      <c r="J78" s="289"/>
      <c r="K78" s="289"/>
      <c r="L78" s="289"/>
      <c r="M78" s="289"/>
      <c r="N78" s="289"/>
      <c r="O78" s="289"/>
      <c r="P78" s="289"/>
      <c r="Q78" s="289">
        <f t="shared" ref="Q78:W78" si="30">+IF(Q63&gt;0,Q65/Q63,"-")</f>
        <v>0.57030876545922882</v>
      </c>
      <c r="R78" s="289">
        <f t="shared" si="30"/>
        <v>0.58133770410259733</v>
      </c>
      <c r="S78" s="289">
        <f t="shared" si="30"/>
        <v>0.57348935727875616</v>
      </c>
      <c r="T78" s="289">
        <f t="shared" si="30"/>
        <v>0.58588718628875025</v>
      </c>
      <c r="U78" s="289">
        <f t="shared" si="30"/>
        <v>0.58462814821326536</v>
      </c>
      <c r="V78" s="289">
        <f t="shared" si="30"/>
        <v>0.5900835137954844</v>
      </c>
      <c r="W78" s="290">
        <f t="shared" si="30"/>
        <v>0.5933881808382474</v>
      </c>
    </row>
    <row r="79" spans="1:23" ht="33.75" customHeight="1" x14ac:dyDescent="0.2">
      <c r="A79"/>
      <c r="B79" s="51">
        <v>3</v>
      </c>
      <c r="C79" s="277" t="s">
        <v>108</v>
      </c>
      <c r="D79" s="97"/>
      <c r="E79" s="275"/>
      <c r="F79" s="275"/>
      <c r="G79" s="275"/>
      <c r="H79" s="275"/>
      <c r="I79" s="275"/>
      <c r="J79" s="275"/>
      <c r="K79" s="275"/>
      <c r="L79" s="275"/>
      <c r="M79" s="275"/>
      <c r="N79" s="275"/>
      <c r="O79" s="275"/>
      <c r="P79" s="275"/>
      <c r="Q79" s="275">
        <f t="shared" ref="Q79:W79" si="31">+IF(Q67&gt;0,Q69/Q67,"-")</f>
        <v>0.59833211061531</v>
      </c>
      <c r="R79" s="275">
        <f t="shared" si="31"/>
        <v>0.59856145706636088</v>
      </c>
      <c r="S79" s="275">
        <f t="shared" si="31"/>
        <v>0.60007905277098561</v>
      </c>
      <c r="T79" s="275">
        <f t="shared" si="31"/>
        <v>0.59112089983349869</v>
      </c>
      <c r="U79" s="275">
        <f t="shared" si="31"/>
        <v>0.6024733251287443</v>
      </c>
      <c r="V79" s="275">
        <f t="shared" si="31"/>
        <v>0.60367101512907717</v>
      </c>
      <c r="W79" s="276">
        <f t="shared" si="31"/>
        <v>0.60401732783165263</v>
      </c>
    </row>
    <row r="80" spans="1:23" x14ac:dyDescent="0.2">
      <c r="B80" s="10"/>
      <c r="C80" s="6"/>
      <c r="D80" s="7"/>
      <c r="E80" s="7"/>
      <c r="F80" s="7"/>
      <c r="G80" s="7"/>
      <c r="H80" s="7"/>
      <c r="I80" s="7"/>
      <c r="J80" s="7"/>
      <c r="K80" s="7"/>
      <c r="L80" s="7"/>
      <c r="M80" s="7"/>
      <c r="N80" s="7"/>
      <c r="O80" s="7"/>
      <c r="P80" s="7"/>
      <c r="Q80" s="7"/>
      <c r="R80" s="7"/>
      <c r="S80" s="7"/>
      <c r="T80" s="7"/>
      <c r="U80" s="7"/>
      <c r="V80" s="7"/>
      <c r="W80" s="7"/>
    </row>
    <row r="81" spans="1:23" ht="11.25" customHeight="1" x14ac:dyDescent="0.2">
      <c r="A81"/>
      <c r="B81" s="86" t="s">
        <v>96</v>
      </c>
      <c r="C81" s="83"/>
      <c r="D81" s="84"/>
      <c r="E81" s="84"/>
      <c r="F81" s="84"/>
      <c r="G81" s="84"/>
      <c r="H81" s="84"/>
      <c r="I81" s="84"/>
      <c r="J81" s="84"/>
      <c r="K81" s="84"/>
      <c r="L81" s="84"/>
      <c r="M81" s="84"/>
      <c r="N81" s="84"/>
      <c r="O81" s="84"/>
      <c r="P81" s="84"/>
      <c r="Q81" s="84"/>
      <c r="R81" s="84"/>
      <c r="S81" s="84"/>
      <c r="T81" s="84"/>
      <c r="U81" s="84"/>
      <c r="V81" s="84"/>
      <c r="W81" s="85"/>
    </row>
    <row r="82" spans="1:23" ht="11.25" customHeight="1" x14ac:dyDescent="0.2">
      <c r="A82"/>
      <c r="B82" s="87" t="s">
        <v>97</v>
      </c>
      <c r="C82" s="88" t="s">
        <v>98</v>
      </c>
      <c r="D82" s="89"/>
      <c r="E82" s="89"/>
      <c r="F82" s="89"/>
      <c r="G82" s="89"/>
      <c r="H82" s="89"/>
      <c r="I82" s="89"/>
      <c r="J82" s="89"/>
      <c r="K82" s="89"/>
      <c r="L82" s="89"/>
      <c r="M82" s="89"/>
      <c r="N82" s="89"/>
      <c r="O82" s="89"/>
      <c r="P82" s="89"/>
      <c r="Q82" s="89"/>
      <c r="R82" s="89"/>
      <c r="S82" s="89"/>
      <c r="T82" s="89"/>
      <c r="U82" s="89"/>
      <c r="V82" s="89"/>
      <c r="W82" s="90"/>
    </row>
    <row r="83" spans="1:23" ht="13.7" customHeight="1" x14ac:dyDescent="0.2">
      <c r="A83"/>
      <c r="B83" s="81">
        <v>1</v>
      </c>
      <c r="C83" s="445" t="s">
        <v>330</v>
      </c>
      <c r="D83" s="446"/>
      <c r="E83" s="446"/>
      <c r="F83" s="446"/>
      <c r="G83" s="446"/>
      <c r="H83" s="446"/>
      <c r="I83" s="446"/>
      <c r="J83" s="446"/>
      <c r="K83" s="446"/>
      <c r="L83" s="446"/>
      <c r="M83" s="446"/>
      <c r="N83" s="446"/>
      <c r="O83" s="446"/>
      <c r="P83" s="446"/>
      <c r="Q83" s="446"/>
      <c r="R83" s="446"/>
      <c r="S83" s="446"/>
      <c r="T83" s="446"/>
      <c r="U83" s="446"/>
      <c r="V83" s="446"/>
      <c r="W83" s="447"/>
    </row>
    <row r="84" spans="1:23" ht="13.7" customHeight="1" x14ac:dyDescent="0.2">
      <c r="A84"/>
      <c r="B84" s="78"/>
      <c r="C84" s="445"/>
      <c r="D84" s="446"/>
      <c r="E84" s="446"/>
      <c r="F84" s="446"/>
      <c r="G84" s="446"/>
      <c r="H84" s="446"/>
      <c r="I84" s="446"/>
      <c r="J84" s="446"/>
      <c r="K84" s="446"/>
      <c r="L84" s="446"/>
      <c r="M84" s="446"/>
      <c r="N84" s="446"/>
      <c r="O84" s="446"/>
      <c r="P84" s="446"/>
      <c r="Q84" s="446"/>
      <c r="R84" s="446"/>
      <c r="S84" s="446"/>
      <c r="T84" s="446"/>
      <c r="U84" s="446"/>
      <c r="V84" s="446"/>
      <c r="W84" s="447"/>
    </row>
    <row r="85" spans="1:23" ht="13.7" customHeight="1" x14ac:dyDescent="0.2">
      <c r="A85"/>
      <c r="B85" s="78"/>
      <c r="C85" s="445"/>
      <c r="D85" s="446"/>
      <c r="E85" s="446"/>
      <c r="F85" s="446"/>
      <c r="G85" s="446"/>
      <c r="H85" s="446"/>
      <c r="I85" s="446"/>
      <c r="J85" s="446"/>
      <c r="K85" s="446"/>
      <c r="L85" s="446"/>
      <c r="M85" s="446"/>
      <c r="N85" s="446"/>
      <c r="O85" s="446"/>
      <c r="P85" s="446"/>
      <c r="Q85" s="446"/>
      <c r="R85" s="446"/>
      <c r="S85" s="446"/>
      <c r="T85" s="446"/>
      <c r="U85" s="446"/>
      <c r="V85" s="446"/>
      <c r="W85" s="447"/>
    </row>
    <row r="86" spans="1:23" ht="13.7" customHeight="1" x14ac:dyDescent="0.2">
      <c r="A86"/>
      <c r="B86" s="78"/>
      <c r="C86" s="445"/>
      <c r="D86" s="446"/>
      <c r="E86" s="446"/>
      <c r="F86" s="446"/>
      <c r="G86" s="446"/>
      <c r="H86" s="446"/>
      <c r="I86" s="446"/>
      <c r="J86" s="446"/>
      <c r="K86" s="446"/>
      <c r="L86" s="446"/>
      <c r="M86" s="446"/>
      <c r="N86" s="446"/>
      <c r="O86" s="446"/>
      <c r="P86" s="446"/>
      <c r="Q86" s="446"/>
      <c r="R86" s="446"/>
      <c r="S86" s="446"/>
      <c r="T86" s="446"/>
      <c r="U86" s="446"/>
      <c r="V86" s="446"/>
      <c r="W86" s="447"/>
    </row>
    <row r="87" spans="1:23" ht="13.7" customHeight="1" x14ac:dyDescent="0.2">
      <c r="A87"/>
      <c r="B87" s="78"/>
      <c r="C87" s="445"/>
      <c r="D87" s="446"/>
      <c r="E87" s="446"/>
      <c r="F87" s="446"/>
      <c r="G87" s="446"/>
      <c r="H87" s="446"/>
      <c r="I87" s="446"/>
      <c r="J87" s="446"/>
      <c r="K87" s="446"/>
      <c r="L87" s="446"/>
      <c r="M87" s="446"/>
      <c r="N87" s="446"/>
      <c r="O87" s="446"/>
      <c r="P87" s="446"/>
      <c r="Q87" s="446"/>
      <c r="R87" s="446"/>
      <c r="S87" s="446"/>
      <c r="T87" s="446"/>
      <c r="U87" s="446"/>
      <c r="V87" s="446"/>
      <c r="W87" s="447"/>
    </row>
    <row r="88" spans="1:23" ht="13.7" customHeight="1" x14ac:dyDescent="0.2">
      <c r="A88"/>
      <c r="B88" s="80"/>
      <c r="C88" s="445"/>
      <c r="D88" s="446"/>
      <c r="E88" s="446"/>
      <c r="F88" s="446"/>
      <c r="G88" s="446"/>
      <c r="H88" s="446"/>
      <c r="I88" s="446"/>
      <c r="J88" s="446"/>
      <c r="K88" s="446"/>
      <c r="L88" s="446"/>
      <c r="M88" s="446"/>
      <c r="N88" s="446"/>
      <c r="O88" s="446"/>
      <c r="P88" s="446"/>
      <c r="Q88" s="446"/>
      <c r="R88" s="446"/>
      <c r="S88" s="446"/>
      <c r="T88" s="446"/>
      <c r="U88" s="446"/>
      <c r="V88" s="446"/>
      <c r="W88" s="447"/>
    </row>
    <row r="106" spans="1:23" ht="15" x14ac:dyDescent="0.2">
      <c r="B106" s="62" t="str">
        <f>+Index!B11</f>
        <v>II.3. Enrollments by geographical distribution</v>
      </c>
      <c r="C106" s="63"/>
      <c r="D106" s="64"/>
      <c r="E106" s="64"/>
      <c r="F106" s="64"/>
      <c r="G106" s="64"/>
      <c r="H106" s="64"/>
      <c r="I106" s="64"/>
      <c r="J106" s="64"/>
      <c r="K106" s="64"/>
      <c r="L106" s="64"/>
      <c r="M106" s="64"/>
      <c r="N106" s="64"/>
      <c r="O106" s="64"/>
      <c r="P106" s="64"/>
      <c r="Q106" s="64"/>
      <c r="R106" s="64"/>
      <c r="S106" s="64"/>
      <c r="T106" s="64"/>
      <c r="U106" s="64"/>
      <c r="V106" s="64"/>
      <c r="W106" s="65"/>
    </row>
    <row r="107" spans="1:23" x14ac:dyDescent="0.2">
      <c r="B107" s="6"/>
      <c r="C107" s="6"/>
      <c r="D107" s="7"/>
      <c r="E107" s="7"/>
      <c r="F107" s="7"/>
      <c r="G107" s="7"/>
      <c r="H107" s="7"/>
      <c r="I107" s="7"/>
      <c r="J107" s="7"/>
      <c r="K107" s="7"/>
      <c r="L107" s="7"/>
      <c r="M107" s="7"/>
      <c r="N107" s="7"/>
      <c r="O107" s="7"/>
      <c r="P107" s="7"/>
      <c r="Q107" s="7"/>
      <c r="R107" s="7"/>
      <c r="S107" s="7"/>
      <c r="T107" s="7"/>
      <c r="U107" s="7"/>
      <c r="V107" s="7"/>
      <c r="W107" s="7"/>
    </row>
    <row r="108" spans="1:23" s="425" customFormat="1" ht="13.5" thickBot="1" x14ac:dyDescent="0.25">
      <c r="A108" s="423"/>
      <c r="B108" s="20" t="s">
        <v>61</v>
      </c>
      <c r="C108" s="26"/>
      <c r="D108" s="424" t="s">
        <v>93</v>
      </c>
      <c r="E108" s="243">
        <v>1960</v>
      </c>
      <c r="F108" s="243">
        <v>1965</v>
      </c>
      <c r="G108" s="243">
        <v>1970</v>
      </c>
      <c r="H108" s="243">
        <v>1975</v>
      </c>
      <c r="I108" s="243">
        <v>1995</v>
      </c>
      <c r="J108" s="243">
        <v>1996</v>
      </c>
      <c r="K108" s="243">
        <v>1997</v>
      </c>
      <c r="L108" s="243">
        <v>1998</v>
      </c>
      <c r="M108" s="243">
        <v>1999</v>
      </c>
      <c r="N108" s="243">
        <v>2000</v>
      </c>
      <c r="O108" s="243">
        <v>2001</v>
      </c>
      <c r="P108" s="104">
        <v>2002</v>
      </c>
      <c r="Q108" s="105">
        <v>2003</v>
      </c>
      <c r="R108" s="104">
        <v>2004</v>
      </c>
      <c r="S108" s="104">
        <v>2005</v>
      </c>
      <c r="T108" s="104">
        <v>2006</v>
      </c>
      <c r="U108" s="104">
        <v>2007</v>
      </c>
      <c r="V108" s="104">
        <v>2008</v>
      </c>
      <c r="W108" s="105">
        <v>2009</v>
      </c>
    </row>
    <row r="109" spans="1:23" ht="15" x14ac:dyDescent="0.2">
      <c r="B109" s="33" t="str">
        <f>+ca_1</f>
        <v>A. Private Institutions</v>
      </c>
      <c r="C109" s="76"/>
      <c r="D109" s="318"/>
      <c r="E109" s="254"/>
      <c r="F109" s="254"/>
      <c r="G109" s="254"/>
      <c r="H109" s="254"/>
      <c r="I109" s="254"/>
      <c r="J109" s="254"/>
      <c r="K109" s="254"/>
      <c r="L109" s="254"/>
      <c r="M109" s="254"/>
      <c r="N109" s="254"/>
      <c r="O109" s="254"/>
      <c r="P109" s="254"/>
      <c r="Q109" s="254"/>
      <c r="R109" s="254"/>
      <c r="S109" s="254"/>
      <c r="T109" s="254"/>
      <c r="U109" s="254"/>
      <c r="V109" s="254"/>
      <c r="W109" s="255"/>
    </row>
    <row r="110" spans="1:23" s="405" customFormat="1" ht="15" x14ac:dyDescent="0.2">
      <c r="A110" s="2"/>
      <c r="B110" s="69"/>
      <c r="C110" s="67" t="str">
        <f>+ge_1</f>
        <v>1. Capital city</v>
      </c>
      <c r="D110" s="319"/>
      <c r="E110" s="302"/>
      <c r="F110" s="302"/>
      <c r="G110" s="302"/>
      <c r="H110" s="302"/>
      <c r="I110" s="302"/>
      <c r="J110" s="302"/>
      <c r="K110" s="302"/>
      <c r="L110" s="302"/>
      <c r="M110" s="302"/>
      <c r="N110" s="302"/>
      <c r="O110" s="302"/>
      <c r="P110" s="412"/>
      <c r="Q110" s="412"/>
      <c r="R110" s="412"/>
      <c r="S110" s="412"/>
      <c r="T110" s="412"/>
      <c r="U110" s="412"/>
      <c r="V110" s="412"/>
      <c r="W110" s="413"/>
    </row>
    <row r="111" spans="1:23" s="405" customFormat="1" x14ac:dyDescent="0.2">
      <c r="A111" s="2"/>
      <c r="B111" s="69"/>
      <c r="C111" s="67" t="str">
        <f>+ge_2</f>
        <v>2. Non capital city</v>
      </c>
      <c r="D111" s="248"/>
      <c r="E111" s="124"/>
      <c r="F111" s="124"/>
      <c r="G111" s="124"/>
      <c r="H111" s="124"/>
      <c r="I111" s="124"/>
      <c r="J111" s="124"/>
      <c r="K111" s="124"/>
      <c r="L111" s="124"/>
      <c r="M111" s="124"/>
      <c r="N111" s="124"/>
      <c r="O111" s="124"/>
      <c r="P111" s="125"/>
      <c r="Q111" s="125"/>
      <c r="R111" s="125"/>
      <c r="S111" s="125"/>
      <c r="T111" s="125"/>
      <c r="U111" s="125"/>
      <c r="V111" s="125"/>
      <c r="W111" s="126"/>
    </row>
    <row r="112" spans="1:23" s="405" customFormat="1" x14ac:dyDescent="0.2">
      <c r="A112" s="2"/>
      <c r="B112" s="69"/>
      <c r="C112" s="67"/>
      <c r="D112" s="248"/>
      <c r="E112" s="119"/>
      <c r="F112" s="119"/>
      <c r="G112" s="119"/>
      <c r="H112" s="119"/>
      <c r="I112" s="119"/>
      <c r="J112" s="119"/>
      <c r="K112" s="119"/>
      <c r="L112" s="119"/>
      <c r="M112" s="119"/>
      <c r="N112" s="119"/>
      <c r="O112" s="119"/>
      <c r="P112" s="121"/>
      <c r="Q112" s="121"/>
      <c r="R112" s="121"/>
      <c r="S112" s="121"/>
      <c r="T112" s="121"/>
      <c r="U112" s="121"/>
      <c r="V112" s="121"/>
      <c r="W112" s="122"/>
    </row>
    <row r="113" spans="1:23" s="405" customFormat="1" x14ac:dyDescent="0.2">
      <c r="A113" s="2"/>
      <c r="B113" s="34" t="str">
        <f>+ca_2</f>
        <v>B. Public Institutions</v>
      </c>
      <c r="C113" s="77"/>
      <c r="D113" s="249"/>
      <c r="E113" s="256"/>
      <c r="F113" s="256"/>
      <c r="G113" s="256"/>
      <c r="H113" s="256"/>
      <c r="I113" s="256"/>
      <c r="J113" s="256"/>
      <c r="K113" s="256"/>
      <c r="L113" s="256"/>
      <c r="M113" s="256"/>
      <c r="N113" s="256"/>
      <c r="O113" s="256"/>
      <c r="P113" s="256"/>
      <c r="Q113" s="256"/>
      <c r="R113" s="256"/>
      <c r="S113" s="256"/>
      <c r="T113" s="256"/>
      <c r="U113" s="256"/>
      <c r="V113" s="256"/>
      <c r="W113" s="130"/>
    </row>
    <row r="114" spans="1:23" s="405" customFormat="1" x14ac:dyDescent="0.2">
      <c r="A114" s="2"/>
      <c r="B114" s="69"/>
      <c r="C114" s="67" t="str">
        <f>+ge_1</f>
        <v>1. Capital city</v>
      </c>
      <c r="D114" s="248"/>
      <c r="E114" s="302"/>
      <c r="F114" s="302"/>
      <c r="G114" s="302"/>
      <c r="H114" s="302"/>
      <c r="I114" s="302"/>
      <c r="J114" s="302"/>
      <c r="K114" s="302"/>
      <c r="L114" s="302"/>
      <c r="M114" s="302"/>
      <c r="N114" s="302"/>
      <c r="O114" s="302"/>
      <c r="P114" s="412"/>
      <c r="Q114" s="412"/>
      <c r="R114" s="412"/>
      <c r="S114" s="412"/>
      <c r="T114" s="412"/>
      <c r="U114" s="412"/>
      <c r="V114" s="412"/>
      <c r="W114" s="413"/>
    </row>
    <row r="115" spans="1:23" s="405" customFormat="1" x14ac:dyDescent="0.2">
      <c r="A115" s="2"/>
      <c r="B115" s="69"/>
      <c r="C115" s="67" t="str">
        <f>+ge_2</f>
        <v>2. Non capital city</v>
      </c>
      <c r="D115" s="248"/>
      <c r="E115" s="124"/>
      <c r="F115" s="124"/>
      <c r="G115" s="124"/>
      <c r="H115" s="124"/>
      <c r="I115" s="124"/>
      <c r="J115" s="124"/>
      <c r="K115" s="124"/>
      <c r="L115" s="124"/>
      <c r="M115" s="124"/>
      <c r="N115" s="124"/>
      <c r="O115" s="124"/>
      <c r="P115" s="125"/>
      <c r="Q115" s="125"/>
      <c r="R115" s="125"/>
      <c r="S115" s="125"/>
      <c r="T115" s="125"/>
      <c r="U115" s="125"/>
      <c r="V115" s="125"/>
      <c r="W115" s="126"/>
    </row>
    <row r="116" spans="1:23" x14ac:dyDescent="0.2">
      <c r="B116" s="69"/>
      <c r="C116" s="67"/>
      <c r="D116" s="248"/>
      <c r="E116" s="283"/>
      <c r="F116" s="283"/>
      <c r="G116" s="283"/>
      <c r="H116" s="283"/>
      <c r="I116" s="283"/>
      <c r="J116" s="283"/>
      <c r="K116" s="283"/>
      <c r="L116" s="283"/>
      <c r="M116" s="283"/>
      <c r="N116" s="283"/>
      <c r="O116" s="283"/>
      <c r="P116" s="284"/>
      <c r="Q116" s="284"/>
      <c r="R116" s="284"/>
      <c r="S116" s="284"/>
      <c r="T116" s="284"/>
      <c r="U116" s="284"/>
      <c r="V116" s="284"/>
      <c r="W116" s="285"/>
    </row>
    <row r="117" spans="1:23" x14ac:dyDescent="0.2">
      <c r="B117" s="34" t="str">
        <f>+ca_3</f>
        <v xml:space="preserve">C.Total (private and public) </v>
      </c>
      <c r="C117" s="77"/>
      <c r="D117" s="249"/>
      <c r="E117" s="256"/>
      <c r="F117" s="256"/>
      <c r="G117" s="256"/>
      <c r="H117" s="256"/>
      <c r="I117" s="256"/>
      <c r="J117" s="256"/>
      <c r="K117" s="256"/>
      <c r="L117" s="256"/>
      <c r="M117" s="256"/>
      <c r="N117" s="256"/>
      <c r="O117" s="256"/>
      <c r="P117" s="256"/>
      <c r="Q117" s="256"/>
      <c r="R117" s="256"/>
      <c r="S117" s="256"/>
      <c r="T117" s="256"/>
      <c r="U117" s="256"/>
      <c r="V117" s="256"/>
      <c r="W117" s="130"/>
    </row>
    <row r="118" spans="1:23" x14ac:dyDescent="0.2">
      <c r="B118" s="69"/>
      <c r="C118" s="67" t="str">
        <f>+ge_1</f>
        <v>1. Capital city</v>
      </c>
      <c r="D118" s="252"/>
      <c r="E118" s="260"/>
      <c r="F118" s="260"/>
      <c r="G118" s="260"/>
      <c r="H118" s="260"/>
      <c r="I118" s="260"/>
      <c r="J118" s="260"/>
      <c r="K118" s="260"/>
      <c r="L118" s="260"/>
      <c r="M118" s="260"/>
      <c r="N118" s="260"/>
      <c r="O118" s="260"/>
      <c r="P118" s="260"/>
      <c r="Q118" s="260"/>
      <c r="R118" s="260"/>
      <c r="S118" s="260"/>
      <c r="T118" s="260"/>
      <c r="U118" s="260"/>
      <c r="V118" s="260"/>
      <c r="W118" s="291"/>
    </row>
    <row r="119" spans="1:23" x14ac:dyDescent="0.2">
      <c r="B119" s="69"/>
      <c r="C119" s="67" t="str">
        <f>+ge_2</f>
        <v>2. Non capital city</v>
      </c>
      <c r="D119" s="252"/>
      <c r="E119" s="261"/>
      <c r="F119" s="261"/>
      <c r="G119" s="261"/>
      <c r="H119" s="261"/>
      <c r="I119" s="261"/>
      <c r="J119" s="261"/>
      <c r="K119" s="261"/>
      <c r="L119" s="261"/>
      <c r="M119" s="261"/>
      <c r="N119" s="261"/>
      <c r="O119" s="261"/>
      <c r="P119" s="261"/>
      <c r="Q119" s="261"/>
      <c r="R119" s="261"/>
      <c r="S119" s="261"/>
      <c r="T119" s="261"/>
      <c r="U119" s="261"/>
      <c r="V119" s="261"/>
      <c r="W119" s="262"/>
    </row>
    <row r="120" spans="1:23" x14ac:dyDescent="0.2">
      <c r="B120" s="73"/>
      <c r="C120" s="92"/>
      <c r="D120" s="292"/>
      <c r="E120" s="286"/>
      <c r="F120" s="286"/>
      <c r="G120" s="286"/>
      <c r="H120" s="286"/>
      <c r="I120" s="286"/>
      <c r="J120" s="286"/>
      <c r="K120" s="286"/>
      <c r="L120" s="286"/>
      <c r="M120" s="286"/>
      <c r="N120" s="286"/>
      <c r="O120" s="286"/>
      <c r="P120" s="287"/>
      <c r="Q120" s="287"/>
      <c r="R120" s="287"/>
      <c r="S120" s="287"/>
      <c r="T120" s="287"/>
      <c r="U120" s="287"/>
      <c r="V120" s="287"/>
      <c r="W120" s="288"/>
    </row>
    <row r="121" spans="1:23" x14ac:dyDescent="0.2">
      <c r="B121" s="10"/>
    </row>
    <row r="122" spans="1:23" x14ac:dyDescent="0.2">
      <c r="A122"/>
      <c r="B122" s="102" t="s">
        <v>139</v>
      </c>
      <c r="C122" s="103"/>
      <c r="D122" s="194"/>
      <c r="E122" s="243">
        <v>1960</v>
      </c>
      <c r="F122" s="243">
        <v>1965</v>
      </c>
      <c r="G122" s="243">
        <v>1970</v>
      </c>
      <c r="H122" s="243">
        <v>1975</v>
      </c>
      <c r="I122" s="243">
        <v>1995</v>
      </c>
      <c r="J122" s="243">
        <v>1996</v>
      </c>
      <c r="K122" s="243">
        <v>1997</v>
      </c>
      <c r="L122" s="243">
        <v>1998</v>
      </c>
      <c r="M122" s="243">
        <v>1999</v>
      </c>
      <c r="N122" s="243">
        <v>2000</v>
      </c>
      <c r="O122" s="243">
        <v>2001</v>
      </c>
      <c r="P122" s="104">
        <v>2002</v>
      </c>
      <c r="Q122" s="105">
        <v>2003</v>
      </c>
      <c r="R122" s="104">
        <v>2004</v>
      </c>
      <c r="S122" s="104">
        <v>2005</v>
      </c>
      <c r="T122" s="104">
        <v>2006</v>
      </c>
      <c r="U122" s="104">
        <v>2007</v>
      </c>
      <c r="V122" s="104">
        <v>2008</v>
      </c>
      <c r="W122" s="105">
        <v>2009</v>
      </c>
    </row>
    <row r="123" spans="1:23" ht="24.75" customHeight="1" x14ac:dyDescent="0.2">
      <c r="A123"/>
      <c r="B123" s="54">
        <v>1</v>
      </c>
      <c r="C123" s="55" t="s">
        <v>111</v>
      </c>
      <c r="D123" s="203"/>
      <c r="E123" s="56"/>
      <c r="F123" s="56"/>
      <c r="G123" s="56"/>
      <c r="H123" s="56"/>
      <c r="I123" s="56"/>
      <c r="J123" s="56"/>
      <c r="K123" s="56"/>
      <c r="L123" s="56"/>
      <c r="M123" s="56"/>
      <c r="N123" s="56"/>
      <c r="O123" s="56"/>
      <c r="P123" s="56"/>
      <c r="Q123" s="56"/>
      <c r="R123" s="56"/>
      <c r="S123" s="56"/>
      <c r="T123" s="56"/>
      <c r="U123" s="56"/>
      <c r="V123" s="56"/>
      <c r="W123" s="57"/>
    </row>
    <row r="124" spans="1:23" ht="24.75" customHeight="1" x14ac:dyDescent="0.2">
      <c r="A124"/>
      <c r="B124" s="44">
        <v>2</v>
      </c>
      <c r="C124" s="48" t="s">
        <v>112</v>
      </c>
      <c r="D124" s="79"/>
      <c r="E124" s="46"/>
      <c r="F124" s="46"/>
      <c r="G124" s="46"/>
      <c r="H124" s="46"/>
      <c r="I124" s="46"/>
      <c r="J124" s="46"/>
      <c r="K124" s="46"/>
      <c r="L124" s="46"/>
      <c r="M124" s="46"/>
      <c r="N124" s="46"/>
      <c r="O124" s="46"/>
      <c r="P124" s="46"/>
      <c r="Q124" s="46"/>
      <c r="R124" s="46"/>
      <c r="S124" s="46"/>
      <c r="T124" s="46"/>
      <c r="U124" s="46"/>
      <c r="V124" s="46"/>
      <c r="W124" s="47"/>
    </row>
    <row r="125" spans="1:23" ht="24.75" customHeight="1" x14ac:dyDescent="0.2">
      <c r="A125"/>
      <c r="B125" s="51">
        <v>3</v>
      </c>
      <c r="C125" s="48" t="s">
        <v>113</v>
      </c>
      <c r="D125" s="97"/>
      <c r="E125" s="52"/>
      <c r="F125" s="52"/>
      <c r="G125" s="52"/>
      <c r="H125" s="52"/>
      <c r="I125" s="52"/>
      <c r="J125" s="52"/>
      <c r="K125" s="52"/>
      <c r="L125" s="52"/>
      <c r="M125" s="52"/>
      <c r="N125" s="52"/>
      <c r="O125" s="52"/>
      <c r="P125" s="52"/>
      <c r="Q125" s="52"/>
      <c r="R125" s="52"/>
      <c r="S125" s="52"/>
      <c r="T125" s="52"/>
      <c r="U125" s="52"/>
      <c r="V125" s="52"/>
      <c r="W125" s="53"/>
    </row>
    <row r="126" spans="1:23" x14ac:dyDescent="0.2">
      <c r="B126" s="10"/>
      <c r="C126" s="6"/>
      <c r="D126" s="7"/>
      <c r="E126" s="7"/>
      <c r="F126" s="7"/>
      <c r="G126" s="7"/>
      <c r="H126" s="7"/>
      <c r="I126" s="7"/>
      <c r="J126" s="7"/>
      <c r="K126" s="7"/>
      <c r="L126" s="7"/>
      <c r="M126" s="7"/>
      <c r="N126" s="7"/>
      <c r="O126" s="7"/>
      <c r="P126" s="7"/>
      <c r="Q126" s="7"/>
      <c r="R126" s="7"/>
      <c r="S126" s="7"/>
      <c r="T126" s="7"/>
      <c r="U126" s="7"/>
      <c r="V126" s="7"/>
      <c r="W126" s="7"/>
    </row>
    <row r="127" spans="1:23" ht="11.25" customHeight="1" x14ac:dyDescent="0.2">
      <c r="A127"/>
      <c r="B127" s="231" t="s">
        <v>96</v>
      </c>
      <c r="C127" s="83"/>
      <c r="D127" s="84"/>
      <c r="E127" s="84"/>
      <c r="F127" s="84"/>
      <c r="G127" s="84"/>
      <c r="H127" s="84"/>
      <c r="I127" s="84"/>
      <c r="J127" s="84"/>
      <c r="K127" s="84"/>
      <c r="L127" s="84"/>
      <c r="M127" s="84"/>
      <c r="N127" s="84"/>
      <c r="O127" s="84"/>
      <c r="P127" s="84"/>
      <c r="Q127" s="84"/>
      <c r="R127" s="84"/>
      <c r="S127" s="84"/>
      <c r="T127" s="84"/>
      <c r="U127" s="84"/>
      <c r="V127" s="84"/>
      <c r="W127" s="85"/>
    </row>
    <row r="128" spans="1:23" ht="11.25" customHeight="1" x14ac:dyDescent="0.2">
      <c r="A128"/>
      <c r="B128" s="87" t="s">
        <v>97</v>
      </c>
      <c r="C128" s="88" t="s">
        <v>98</v>
      </c>
      <c r="D128" s="89"/>
      <c r="E128" s="89"/>
      <c r="F128" s="89"/>
      <c r="G128" s="89"/>
      <c r="H128" s="89"/>
      <c r="I128" s="89"/>
      <c r="J128" s="89"/>
      <c r="K128" s="89"/>
      <c r="L128" s="89"/>
      <c r="M128" s="89"/>
      <c r="N128" s="89"/>
      <c r="O128" s="89"/>
      <c r="P128" s="89"/>
      <c r="Q128" s="89"/>
      <c r="R128" s="89"/>
      <c r="S128" s="89"/>
      <c r="T128" s="89"/>
      <c r="U128" s="89"/>
      <c r="V128" s="89"/>
      <c r="W128" s="90"/>
    </row>
    <row r="129" spans="1:23" ht="20.25" customHeight="1" x14ac:dyDescent="0.2">
      <c r="A129"/>
      <c r="B129" s="227"/>
    </row>
    <row r="130" spans="1:23" ht="13.7" customHeight="1" x14ac:dyDescent="0.2">
      <c r="A130"/>
      <c r="B130" s="229"/>
      <c r="C130" s="451"/>
      <c r="D130" s="452"/>
      <c r="E130" s="452"/>
      <c r="F130" s="452"/>
      <c r="G130" s="452"/>
      <c r="H130" s="452"/>
      <c r="I130" s="452"/>
      <c r="J130" s="452"/>
      <c r="K130" s="452"/>
      <c r="L130" s="452"/>
      <c r="M130" s="452"/>
      <c r="N130" s="452"/>
      <c r="O130" s="452"/>
      <c r="P130" s="452"/>
      <c r="Q130" s="452"/>
      <c r="R130" s="452"/>
      <c r="S130" s="452"/>
      <c r="T130" s="452"/>
      <c r="U130" s="452"/>
      <c r="V130" s="452"/>
      <c r="W130" s="453"/>
    </row>
    <row r="131" spans="1:23" ht="13.7" customHeight="1" x14ac:dyDescent="0.2">
      <c r="A131"/>
      <c r="B131" s="229"/>
      <c r="C131" s="451"/>
      <c r="D131" s="452"/>
      <c r="E131" s="452"/>
      <c r="F131" s="452"/>
      <c r="G131" s="452"/>
      <c r="H131" s="452"/>
      <c r="I131" s="452"/>
      <c r="J131" s="452"/>
      <c r="K131" s="452"/>
      <c r="L131" s="452"/>
      <c r="M131" s="452"/>
      <c r="N131" s="452"/>
      <c r="O131" s="452"/>
      <c r="P131" s="452"/>
      <c r="Q131" s="452"/>
      <c r="R131" s="452"/>
      <c r="S131" s="452"/>
      <c r="T131" s="452"/>
      <c r="U131" s="452"/>
      <c r="V131" s="452"/>
      <c r="W131" s="453"/>
    </row>
    <row r="132" spans="1:23" ht="13.7" customHeight="1" x14ac:dyDescent="0.2">
      <c r="A132"/>
      <c r="B132" s="229"/>
      <c r="C132" s="451"/>
      <c r="D132" s="452"/>
      <c r="E132" s="452"/>
      <c r="F132" s="452"/>
      <c r="G132" s="452"/>
      <c r="H132" s="452"/>
      <c r="I132" s="452"/>
      <c r="J132" s="452"/>
      <c r="K132" s="452"/>
      <c r="L132" s="452"/>
      <c r="M132" s="452"/>
      <c r="N132" s="452"/>
      <c r="O132" s="452"/>
      <c r="P132" s="452"/>
      <c r="Q132" s="452"/>
      <c r="R132" s="452"/>
      <c r="S132" s="452"/>
      <c r="T132" s="452"/>
      <c r="U132" s="452"/>
      <c r="V132" s="452"/>
      <c r="W132" s="453"/>
    </row>
    <row r="133" spans="1:23" ht="13.7" customHeight="1" x14ac:dyDescent="0.2">
      <c r="A133"/>
      <c r="B133" s="229"/>
      <c r="C133" s="451"/>
      <c r="D133" s="452"/>
      <c r="E133" s="452"/>
      <c r="F133" s="452"/>
      <c r="G133" s="452"/>
      <c r="H133" s="452"/>
      <c r="I133" s="452"/>
      <c r="J133" s="452"/>
      <c r="K133" s="452"/>
      <c r="L133" s="452"/>
      <c r="M133" s="452"/>
      <c r="N133" s="452"/>
      <c r="O133" s="452"/>
      <c r="P133" s="452"/>
      <c r="Q133" s="452"/>
      <c r="R133" s="452"/>
      <c r="S133" s="452"/>
      <c r="T133" s="452"/>
      <c r="U133" s="452"/>
      <c r="V133" s="452"/>
      <c r="W133" s="453"/>
    </row>
    <row r="134" spans="1:23" ht="13.7" customHeight="1" x14ac:dyDescent="0.2">
      <c r="A134"/>
      <c r="B134" s="230"/>
      <c r="C134" s="448"/>
      <c r="D134" s="449"/>
      <c r="E134" s="449"/>
      <c r="F134" s="449"/>
      <c r="G134" s="449"/>
      <c r="H134" s="449"/>
      <c r="I134" s="449"/>
      <c r="J134" s="449"/>
      <c r="K134" s="449"/>
      <c r="L134" s="449"/>
      <c r="M134" s="449"/>
      <c r="N134" s="449"/>
      <c r="O134" s="449"/>
      <c r="P134" s="449"/>
      <c r="Q134" s="449"/>
      <c r="R134" s="449"/>
      <c r="S134" s="449"/>
      <c r="T134" s="449"/>
      <c r="U134" s="449"/>
      <c r="V134" s="449"/>
      <c r="W134" s="450"/>
    </row>
    <row r="149" spans="1:23" x14ac:dyDescent="0.2">
      <c r="B149" s="10"/>
    </row>
    <row r="152" spans="1:23" ht="18.95" customHeight="1" x14ac:dyDescent="0.2">
      <c r="B152" s="62" t="str">
        <f>+Index!B12</f>
        <v>II.4. Enrollments by time status of students</v>
      </c>
      <c r="C152" s="63"/>
      <c r="D152" s="64"/>
      <c r="E152" s="64"/>
      <c r="F152" s="64"/>
      <c r="G152" s="64"/>
      <c r="H152" s="64"/>
      <c r="I152" s="64"/>
      <c r="J152" s="64"/>
      <c r="K152" s="64"/>
      <c r="L152" s="64"/>
      <c r="M152" s="64"/>
      <c r="N152" s="64"/>
      <c r="O152" s="64"/>
      <c r="P152" s="64"/>
      <c r="Q152" s="64"/>
      <c r="R152" s="64"/>
      <c r="S152" s="64"/>
      <c r="T152" s="64"/>
      <c r="U152" s="64"/>
      <c r="V152" s="64"/>
      <c r="W152" s="65"/>
    </row>
    <row r="153" spans="1:23" x14ac:dyDescent="0.2">
      <c r="B153" s="6"/>
      <c r="C153" s="6"/>
      <c r="D153" s="7"/>
      <c r="E153" s="7"/>
      <c r="F153" s="7"/>
      <c r="G153" s="7"/>
      <c r="H153" s="7"/>
      <c r="I153" s="7"/>
      <c r="J153" s="7"/>
      <c r="K153" s="7"/>
      <c r="L153" s="7"/>
      <c r="M153" s="7"/>
      <c r="N153" s="7"/>
      <c r="O153" s="7"/>
      <c r="P153" s="7"/>
      <c r="Q153" s="7"/>
      <c r="R153" s="7"/>
      <c r="S153" s="7"/>
      <c r="T153" s="7"/>
      <c r="U153" s="7"/>
      <c r="V153" s="7"/>
      <c r="W153" s="7"/>
    </row>
    <row r="154" spans="1:23" s="425" customFormat="1" ht="13.5" thickBot="1" x14ac:dyDescent="0.25">
      <c r="A154" s="423"/>
      <c r="B154" s="20" t="s">
        <v>61</v>
      </c>
      <c r="C154" s="26"/>
      <c r="D154" s="424" t="s">
        <v>93</v>
      </c>
      <c r="E154" s="243">
        <v>1960</v>
      </c>
      <c r="F154" s="243">
        <v>1965</v>
      </c>
      <c r="G154" s="243">
        <v>1970</v>
      </c>
      <c r="H154" s="243">
        <v>1975</v>
      </c>
      <c r="I154" s="243">
        <v>1995</v>
      </c>
      <c r="J154" s="243">
        <v>1996</v>
      </c>
      <c r="K154" s="243">
        <v>1997</v>
      </c>
      <c r="L154" s="243">
        <v>1998</v>
      </c>
      <c r="M154" s="243">
        <v>1999</v>
      </c>
      <c r="N154" s="243">
        <v>2000</v>
      </c>
      <c r="O154" s="243">
        <v>2001</v>
      </c>
      <c r="P154" s="104">
        <v>2002</v>
      </c>
      <c r="Q154" s="105">
        <v>2003</v>
      </c>
      <c r="R154" s="104">
        <v>2004</v>
      </c>
      <c r="S154" s="104">
        <v>2005</v>
      </c>
      <c r="T154" s="104">
        <v>2006</v>
      </c>
      <c r="U154" s="104">
        <v>2007</v>
      </c>
      <c r="V154" s="104">
        <v>2008</v>
      </c>
      <c r="W154" s="105">
        <v>2009</v>
      </c>
    </row>
    <row r="155" spans="1:23" x14ac:dyDescent="0.2">
      <c r="B155" s="60" t="str">
        <f>+ca_1</f>
        <v>A. Private Institutions</v>
      </c>
      <c r="C155" s="76"/>
      <c r="D155" s="201"/>
      <c r="E155" s="254"/>
      <c r="F155" s="254"/>
      <c r="G155" s="254"/>
      <c r="H155" s="254"/>
      <c r="I155" s="254"/>
      <c r="J155" s="254"/>
      <c r="K155" s="254"/>
      <c r="L155" s="254"/>
      <c r="M155" s="254"/>
      <c r="N155" s="254"/>
      <c r="O155" s="254"/>
      <c r="P155" s="254"/>
      <c r="Q155" s="254"/>
      <c r="R155" s="254"/>
      <c r="S155" s="254"/>
      <c r="T155" s="254"/>
      <c r="U155" s="254"/>
      <c r="V155" s="254"/>
      <c r="W155" s="255"/>
    </row>
    <row r="156" spans="1:23" x14ac:dyDescent="0.2">
      <c r="B156" s="69"/>
      <c r="C156" s="67" t="str">
        <f>+es_1</f>
        <v>1. Full time</v>
      </c>
      <c r="D156" s="190"/>
      <c r="E156" s="302"/>
      <c r="F156" s="302"/>
      <c r="G156" s="302"/>
      <c r="H156" s="302"/>
      <c r="I156" s="302"/>
      <c r="J156" s="302"/>
      <c r="K156" s="302"/>
      <c r="L156" s="302"/>
      <c r="M156" s="302"/>
      <c r="N156" s="302"/>
      <c r="O156" s="302"/>
      <c r="P156" s="302"/>
      <c r="Q156" s="302"/>
      <c r="R156" s="302"/>
      <c r="S156" s="302"/>
      <c r="T156" s="302"/>
      <c r="U156" s="302"/>
      <c r="V156" s="302"/>
      <c r="W156" s="303"/>
    </row>
    <row r="157" spans="1:23" x14ac:dyDescent="0.2">
      <c r="B157" s="69"/>
      <c r="C157" s="67" t="str">
        <f>+es_2</f>
        <v>2. Part time</v>
      </c>
      <c r="D157" s="190"/>
      <c r="E157" s="124"/>
      <c r="F157" s="124"/>
      <c r="G157" s="124"/>
      <c r="H157" s="124"/>
      <c r="I157" s="124"/>
      <c r="J157" s="124"/>
      <c r="K157" s="124"/>
      <c r="L157" s="124"/>
      <c r="M157" s="124"/>
      <c r="N157" s="124"/>
      <c r="O157" s="124"/>
      <c r="P157" s="124"/>
      <c r="Q157" s="124"/>
      <c r="R157" s="124"/>
      <c r="S157" s="124"/>
      <c r="T157" s="124"/>
      <c r="U157" s="124"/>
      <c r="V157" s="124"/>
      <c r="W157" s="304"/>
    </row>
    <row r="158" spans="1:23" x14ac:dyDescent="0.2">
      <c r="B158" s="69"/>
      <c r="C158" s="67"/>
      <c r="D158" s="190"/>
      <c r="E158" s="127"/>
      <c r="F158" s="127"/>
      <c r="G158" s="127"/>
      <c r="H158" s="127"/>
      <c r="I158" s="127"/>
      <c r="J158" s="127"/>
      <c r="K158" s="127"/>
      <c r="L158" s="127"/>
      <c r="M158" s="127"/>
      <c r="N158" s="127"/>
      <c r="O158" s="127"/>
      <c r="P158" s="127"/>
      <c r="Q158" s="127"/>
      <c r="R158" s="127"/>
      <c r="S158" s="127"/>
      <c r="T158" s="127"/>
      <c r="U158" s="127"/>
      <c r="V158" s="127"/>
      <c r="W158" s="305"/>
    </row>
    <row r="159" spans="1:23" x14ac:dyDescent="0.2">
      <c r="B159" s="61" t="str">
        <f>+ca_2</f>
        <v>B. Public Institutions</v>
      </c>
      <c r="C159" s="77"/>
      <c r="D159" s="181"/>
      <c r="E159" s="256"/>
      <c r="F159" s="256"/>
      <c r="G159" s="256"/>
      <c r="H159" s="256"/>
      <c r="I159" s="256"/>
      <c r="J159" s="256"/>
      <c r="K159" s="256"/>
      <c r="L159" s="256"/>
      <c r="M159" s="256"/>
      <c r="N159" s="256"/>
      <c r="O159" s="256"/>
      <c r="P159" s="256"/>
      <c r="Q159" s="256"/>
      <c r="R159" s="256"/>
      <c r="S159" s="256"/>
      <c r="T159" s="256"/>
      <c r="U159" s="256"/>
      <c r="V159" s="256"/>
      <c r="W159" s="130"/>
    </row>
    <row r="160" spans="1:23" x14ac:dyDescent="0.2">
      <c r="B160" s="69"/>
      <c r="C160" s="67" t="str">
        <f>+es_1</f>
        <v>1. Full time</v>
      </c>
      <c r="D160" s="190"/>
      <c r="E160" s="302"/>
      <c r="F160" s="302"/>
      <c r="G160" s="302"/>
      <c r="H160" s="302"/>
      <c r="I160" s="302"/>
      <c r="J160" s="302"/>
      <c r="K160" s="302"/>
      <c r="L160" s="302"/>
      <c r="M160" s="302"/>
      <c r="N160" s="302"/>
      <c r="O160" s="302"/>
      <c r="P160" s="302"/>
      <c r="Q160" s="302"/>
      <c r="R160" s="302"/>
      <c r="S160" s="302"/>
      <c r="T160" s="302"/>
      <c r="U160" s="302"/>
      <c r="V160" s="302"/>
      <c r="W160" s="303"/>
    </row>
    <row r="161" spans="1:23" x14ac:dyDescent="0.2">
      <c r="B161" s="69"/>
      <c r="C161" s="67" t="str">
        <f>+es_2</f>
        <v>2. Part time</v>
      </c>
      <c r="D161" s="190"/>
      <c r="E161" s="124"/>
      <c r="F161" s="124"/>
      <c r="G161" s="124"/>
      <c r="H161" s="124"/>
      <c r="I161" s="124"/>
      <c r="J161" s="124"/>
      <c r="K161" s="124"/>
      <c r="L161" s="124"/>
      <c r="M161" s="124"/>
      <c r="N161" s="124"/>
      <c r="O161" s="124"/>
      <c r="P161" s="124"/>
      <c r="Q161" s="124"/>
      <c r="R161" s="124"/>
      <c r="S161" s="124"/>
      <c r="T161" s="124"/>
      <c r="U161" s="124"/>
      <c r="V161" s="124"/>
      <c r="W161" s="304"/>
    </row>
    <row r="162" spans="1:23" x14ac:dyDescent="0.2">
      <c r="B162" s="69"/>
      <c r="C162" s="67"/>
      <c r="D162" s="190"/>
      <c r="E162" s="127"/>
      <c r="F162" s="127"/>
      <c r="G162" s="127"/>
      <c r="H162" s="127"/>
      <c r="I162" s="127"/>
      <c r="J162" s="127"/>
      <c r="K162" s="127"/>
      <c r="L162" s="127"/>
      <c r="M162" s="127"/>
      <c r="N162" s="127"/>
      <c r="O162" s="127"/>
      <c r="P162" s="127"/>
      <c r="Q162" s="127"/>
      <c r="R162" s="127"/>
      <c r="S162" s="127"/>
      <c r="T162" s="127"/>
      <c r="U162" s="127"/>
      <c r="V162" s="127"/>
      <c r="W162" s="305"/>
    </row>
    <row r="163" spans="1:23" x14ac:dyDescent="0.2">
      <c r="B163" s="34" t="str">
        <f>+ca_3</f>
        <v xml:space="preserve">C.Total (private and public) </v>
      </c>
      <c r="C163" s="77"/>
      <c r="D163" s="181"/>
      <c r="E163" s="256"/>
      <c r="F163" s="256"/>
      <c r="G163" s="256"/>
      <c r="H163" s="256"/>
      <c r="I163" s="256"/>
      <c r="J163" s="256"/>
      <c r="K163" s="256"/>
      <c r="L163" s="256"/>
      <c r="M163" s="256"/>
      <c r="N163" s="256"/>
      <c r="O163" s="256"/>
      <c r="P163" s="256"/>
      <c r="Q163" s="256"/>
      <c r="R163" s="256"/>
      <c r="S163" s="256"/>
      <c r="T163" s="256"/>
      <c r="U163" s="256"/>
      <c r="V163" s="256"/>
      <c r="W163" s="130"/>
    </row>
    <row r="164" spans="1:23" x14ac:dyDescent="0.2">
      <c r="B164" s="69"/>
      <c r="C164" s="67" t="str">
        <f>+es_1</f>
        <v>1. Full time</v>
      </c>
      <c r="D164" s="193"/>
      <c r="E164" s="260"/>
      <c r="F164" s="260"/>
      <c r="G164" s="260"/>
      <c r="H164" s="260"/>
      <c r="I164" s="260"/>
      <c r="J164" s="260"/>
      <c r="K164" s="260"/>
      <c r="L164" s="260"/>
      <c r="M164" s="260"/>
      <c r="N164" s="260"/>
      <c r="O164" s="260"/>
      <c r="P164" s="260"/>
      <c r="Q164" s="260"/>
      <c r="R164" s="260"/>
      <c r="S164" s="260"/>
      <c r="T164" s="260"/>
      <c r="U164" s="260"/>
      <c r="V164" s="260"/>
      <c r="W164" s="291"/>
    </row>
    <row r="165" spans="1:23" x14ac:dyDescent="0.2">
      <c r="B165" s="69"/>
      <c r="C165" s="67" t="str">
        <f>+es_2</f>
        <v>2. Part time</v>
      </c>
      <c r="D165" s="193"/>
      <c r="E165" s="261"/>
      <c r="F165" s="261"/>
      <c r="G165" s="261"/>
      <c r="H165" s="261"/>
      <c r="I165" s="261"/>
      <c r="J165" s="261"/>
      <c r="K165" s="261"/>
      <c r="L165" s="261"/>
      <c r="M165" s="261"/>
      <c r="N165" s="261"/>
      <c r="O165" s="261"/>
      <c r="P165" s="261"/>
      <c r="Q165" s="261"/>
      <c r="R165" s="261"/>
      <c r="S165" s="261"/>
      <c r="T165" s="261"/>
      <c r="U165" s="261"/>
      <c r="V165" s="261"/>
      <c r="W165" s="262"/>
    </row>
    <row r="166" spans="1:23" x14ac:dyDescent="0.2">
      <c r="A166"/>
      <c r="B166" s="73"/>
      <c r="C166" s="92"/>
      <c r="D166" s="202"/>
      <c r="E166" s="286"/>
      <c r="F166" s="286"/>
      <c r="G166" s="286"/>
      <c r="H166" s="286"/>
      <c r="I166" s="286"/>
      <c r="J166" s="286"/>
      <c r="K166" s="286"/>
      <c r="L166" s="286"/>
      <c r="M166" s="286"/>
      <c r="N166" s="286"/>
      <c r="O166" s="286"/>
      <c r="P166" s="286"/>
      <c r="Q166" s="286"/>
      <c r="R166" s="286"/>
      <c r="S166" s="286"/>
      <c r="T166" s="286"/>
      <c r="U166" s="286"/>
      <c r="V166" s="286"/>
      <c r="W166" s="296"/>
    </row>
    <row r="167" spans="1:23" x14ac:dyDescent="0.2">
      <c r="B167" s="10"/>
    </row>
    <row r="168" spans="1:23" x14ac:dyDescent="0.2">
      <c r="A168"/>
      <c r="B168" s="102" t="s">
        <v>139</v>
      </c>
      <c r="C168" s="103"/>
      <c r="D168" s="194"/>
      <c r="E168" s="243">
        <v>1986</v>
      </c>
      <c r="F168" s="243">
        <v>1986</v>
      </c>
      <c r="G168" s="243">
        <v>1986</v>
      </c>
      <c r="H168" s="243">
        <v>1986</v>
      </c>
      <c r="I168" s="243">
        <v>1995</v>
      </c>
      <c r="J168" s="243">
        <v>1996</v>
      </c>
      <c r="K168" s="243">
        <v>1997</v>
      </c>
      <c r="L168" s="243">
        <v>1998</v>
      </c>
      <c r="M168" s="243">
        <v>1999</v>
      </c>
      <c r="N168" s="243">
        <v>2000</v>
      </c>
      <c r="O168" s="243">
        <v>2001</v>
      </c>
      <c r="P168" s="104">
        <v>2002</v>
      </c>
      <c r="Q168" s="105">
        <v>2003</v>
      </c>
      <c r="R168" s="104">
        <v>2004</v>
      </c>
      <c r="S168" s="104">
        <v>2005</v>
      </c>
      <c r="T168" s="104">
        <v>2006</v>
      </c>
      <c r="U168" s="104">
        <v>2007</v>
      </c>
      <c r="V168" s="104">
        <v>2008</v>
      </c>
      <c r="W168" s="105">
        <v>2009</v>
      </c>
    </row>
    <row r="169" spans="1:23" ht="32.25" customHeight="1" x14ac:dyDescent="0.2">
      <c r="A169"/>
      <c r="B169" s="54">
        <v>1</v>
      </c>
      <c r="C169" s="55" t="s">
        <v>114</v>
      </c>
      <c r="D169" s="203"/>
      <c r="E169" s="56"/>
      <c r="F169" s="56"/>
      <c r="G169" s="56"/>
      <c r="H169" s="56"/>
      <c r="I169" s="56"/>
      <c r="J169" s="56"/>
      <c r="K169" s="56"/>
      <c r="L169" s="56"/>
      <c r="M169" s="56"/>
      <c r="N169" s="56"/>
      <c r="O169" s="56"/>
      <c r="P169" s="56"/>
      <c r="Q169" s="56"/>
      <c r="R169" s="56"/>
      <c r="S169" s="56"/>
      <c r="T169" s="56"/>
      <c r="U169" s="56"/>
      <c r="V169" s="56"/>
      <c r="W169" s="57"/>
    </row>
    <row r="170" spans="1:23" ht="32.25" customHeight="1" x14ac:dyDescent="0.2">
      <c r="A170"/>
      <c r="B170" s="44">
        <v>2</v>
      </c>
      <c r="C170" s="48" t="s">
        <v>115</v>
      </c>
      <c r="D170" s="79"/>
      <c r="E170" s="46"/>
      <c r="F170" s="46"/>
      <c r="G170" s="46"/>
      <c r="H170" s="46"/>
      <c r="I170" s="46"/>
      <c r="J170" s="46"/>
      <c r="K170" s="46"/>
      <c r="L170" s="46"/>
      <c r="M170" s="46"/>
      <c r="N170" s="46"/>
      <c r="O170" s="46"/>
      <c r="P170" s="46"/>
      <c r="Q170" s="46"/>
      <c r="R170" s="46"/>
      <c r="S170" s="46"/>
      <c r="T170" s="46"/>
      <c r="U170" s="46"/>
      <c r="V170" s="46"/>
      <c r="W170" s="47"/>
    </row>
    <row r="171" spans="1:23" ht="32.25" customHeight="1" x14ac:dyDescent="0.2">
      <c r="A171"/>
      <c r="B171" s="51">
        <v>3</v>
      </c>
      <c r="C171" s="277" t="s">
        <v>116</v>
      </c>
      <c r="D171" s="97"/>
      <c r="E171" s="52"/>
      <c r="F171" s="52"/>
      <c r="G171" s="52"/>
      <c r="H171" s="52"/>
      <c r="I171" s="52"/>
      <c r="J171" s="52"/>
      <c r="K171" s="52"/>
      <c r="L171" s="52"/>
      <c r="M171" s="52"/>
      <c r="N171" s="52"/>
      <c r="O171" s="52"/>
      <c r="P171" s="52"/>
      <c r="Q171" s="52"/>
      <c r="R171" s="52"/>
      <c r="S171" s="52"/>
      <c r="T171" s="52"/>
      <c r="U171" s="52"/>
      <c r="V171" s="52"/>
      <c r="W171" s="53"/>
    </row>
    <row r="172" spans="1:23" x14ac:dyDescent="0.2">
      <c r="B172" s="10"/>
      <c r="C172" s="6"/>
      <c r="D172" s="7"/>
      <c r="E172" s="7"/>
      <c r="F172" s="7"/>
      <c r="G172" s="7"/>
      <c r="H172" s="7"/>
      <c r="I172" s="7"/>
      <c r="J172" s="7"/>
      <c r="K172" s="7"/>
      <c r="L172" s="7"/>
      <c r="M172" s="7"/>
      <c r="N172" s="7"/>
      <c r="O172" s="7"/>
      <c r="P172" s="7"/>
      <c r="Q172" s="7"/>
      <c r="R172" s="7"/>
      <c r="S172" s="7"/>
      <c r="T172" s="7"/>
      <c r="U172" s="7"/>
      <c r="V172" s="7"/>
      <c r="W172" s="7"/>
    </row>
    <row r="173" spans="1:23" ht="11.25" customHeight="1" x14ac:dyDescent="0.2">
      <c r="A173"/>
      <c r="B173" s="86" t="s">
        <v>96</v>
      </c>
      <c r="C173" s="83"/>
      <c r="D173" s="84"/>
      <c r="E173" s="84"/>
      <c r="F173" s="84"/>
      <c r="G173" s="84"/>
      <c r="H173" s="84"/>
      <c r="I173" s="84"/>
      <c r="J173" s="84"/>
      <c r="K173" s="84"/>
      <c r="L173" s="84"/>
      <c r="M173" s="84"/>
      <c r="N173" s="84"/>
      <c r="O173" s="84"/>
      <c r="P173" s="84"/>
      <c r="Q173" s="84"/>
      <c r="R173" s="84"/>
      <c r="S173" s="84"/>
      <c r="T173" s="84"/>
      <c r="U173" s="84"/>
      <c r="V173" s="84"/>
      <c r="W173" s="85"/>
    </row>
    <row r="174" spans="1:23" ht="11.25" customHeight="1" x14ac:dyDescent="0.2">
      <c r="A174"/>
      <c r="B174" s="87" t="s">
        <v>97</v>
      </c>
      <c r="C174" s="88" t="s">
        <v>98</v>
      </c>
      <c r="D174" s="89"/>
      <c r="E174" s="89"/>
      <c r="F174" s="89"/>
      <c r="G174" s="89"/>
      <c r="H174" s="89"/>
      <c r="I174" s="89"/>
      <c r="J174" s="89"/>
      <c r="K174" s="89"/>
      <c r="L174" s="89"/>
      <c r="M174" s="89"/>
      <c r="N174" s="89"/>
      <c r="O174" s="89"/>
      <c r="P174" s="89"/>
      <c r="Q174" s="89"/>
      <c r="R174" s="89"/>
      <c r="S174" s="89"/>
      <c r="T174" s="89"/>
      <c r="U174" s="89"/>
      <c r="V174" s="89"/>
      <c r="W174" s="90"/>
    </row>
    <row r="175" spans="1:23" s="376" customFormat="1" ht="12.75" customHeight="1" x14ac:dyDescent="0.2">
      <c r="B175" s="81"/>
      <c r="C175" s="1"/>
      <c r="D175" s="377"/>
      <c r="E175" s="1"/>
      <c r="F175" s="1"/>
      <c r="G175" s="1"/>
      <c r="H175" s="1"/>
      <c r="I175" s="1"/>
      <c r="J175" s="1"/>
      <c r="K175" s="1"/>
      <c r="L175" s="1"/>
      <c r="M175" s="1"/>
      <c r="N175" s="1"/>
      <c r="O175" s="1"/>
      <c r="P175" s="1"/>
      <c r="Q175" s="1"/>
      <c r="R175" s="1"/>
    </row>
    <row r="176" spans="1:23" ht="21.75" customHeight="1" x14ac:dyDescent="0.2">
      <c r="A176"/>
      <c r="B176" s="78"/>
      <c r="C176" s="445"/>
      <c r="D176" s="446"/>
      <c r="E176" s="446"/>
      <c r="F176" s="446"/>
      <c r="G176" s="446"/>
      <c r="H176" s="446"/>
      <c r="I176" s="446"/>
      <c r="J176" s="446"/>
      <c r="K176" s="446"/>
      <c r="L176" s="446"/>
      <c r="M176" s="446"/>
      <c r="N176" s="446"/>
      <c r="O176" s="446"/>
      <c r="P176" s="446"/>
      <c r="Q176" s="446"/>
      <c r="R176" s="446"/>
      <c r="S176" s="446"/>
      <c r="T176" s="446"/>
      <c r="U176" s="446"/>
      <c r="V176" s="446"/>
      <c r="W176" s="447"/>
    </row>
    <row r="177" spans="1:23" ht="13.7" customHeight="1" x14ac:dyDescent="0.2">
      <c r="A177"/>
      <c r="B177" s="78"/>
      <c r="C177" s="445"/>
      <c r="D177" s="446"/>
      <c r="E177" s="446"/>
      <c r="F177" s="446"/>
      <c r="G177" s="446"/>
      <c r="H177" s="446"/>
      <c r="I177" s="446"/>
      <c r="J177" s="446"/>
      <c r="K177" s="446"/>
      <c r="L177" s="446"/>
      <c r="M177" s="446"/>
      <c r="N177" s="446"/>
      <c r="O177" s="446"/>
      <c r="P177" s="446"/>
      <c r="Q177" s="446"/>
      <c r="R177" s="446"/>
      <c r="S177" s="446"/>
      <c r="T177" s="446"/>
      <c r="U177" s="446"/>
      <c r="V177" s="446"/>
      <c r="W177" s="447"/>
    </row>
    <row r="178" spans="1:23" ht="13.7" customHeight="1" x14ac:dyDescent="0.2">
      <c r="A178"/>
      <c r="B178" s="78"/>
      <c r="C178" s="445"/>
      <c r="D178" s="446"/>
      <c r="E178" s="446"/>
      <c r="F178" s="446"/>
      <c r="G178" s="446"/>
      <c r="H178" s="446"/>
      <c r="I178" s="446"/>
      <c r="J178" s="446"/>
      <c r="K178" s="446"/>
      <c r="L178" s="446"/>
      <c r="M178" s="446"/>
      <c r="N178" s="446"/>
      <c r="O178" s="446"/>
      <c r="P178" s="446"/>
      <c r="Q178" s="446"/>
      <c r="R178" s="446"/>
      <c r="S178" s="446"/>
      <c r="T178" s="446"/>
      <c r="U178" s="446"/>
      <c r="V178" s="446"/>
      <c r="W178" s="447"/>
    </row>
    <row r="179" spans="1:23" ht="13.7" customHeight="1" x14ac:dyDescent="0.2">
      <c r="A179"/>
      <c r="B179" s="78"/>
      <c r="C179" s="445"/>
      <c r="D179" s="446"/>
      <c r="E179" s="446"/>
      <c r="F179" s="446"/>
      <c r="G179" s="446"/>
      <c r="H179" s="446"/>
      <c r="I179" s="446"/>
      <c r="J179" s="446"/>
      <c r="K179" s="446"/>
      <c r="L179" s="446"/>
      <c r="M179" s="446"/>
      <c r="N179" s="446"/>
      <c r="O179" s="446"/>
      <c r="P179" s="446"/>
      <c r="Q179" s="446"/>
      <c r="R179" s="446"/>
      <c r="S179" s="446"/>
      <c r="T179" s="446"/>
      <c r="U179" s="446"/>
      <c r="V179" s="446"/>
      <c r="W179" s="447"/>
    </row>
    <row r="180" spans="1:23" ht="13.7" customHeight="1" x14ac:dyDescent="0.2">
      <c r="A180"/>
      <c r="B180" s="80"/>
      <c r="C180" s="445"/>
      <c r="D180" s="446"/>
      <c r="E180" s="446"/>
      <c r="F180" s="446"/>
      <c r="G180" s="446"/>
      <c r="H180" s="446"/>
      <c r="I180" s="446"/>
      <c r="J180" s="446"/>
      <c r="K180" s="446"/>
      <c r="L180" s="446"/>
      <c r="M180" s="446"/>
      <c r="N180" s="446"/>
      <c r="O180" s="446"/>
      <c r="P180" s="446"/>
      <c r="Q180" s="446"/>
      <c r="R180" s="446"/>
      <c r="S180" s="446"/>
      <c r="T180" s="446"/>
      <c r="U180" s="446"/>
      <c r="V180" s="446"/>
      <c r="W180" s="447"/>
    </row>
    <row r="198" spans="1:26" ht="15" x14ac:dyDescent="0.2">
      <c r="B198" s="62" t="str">
        <f>+Index!B13</f>
        <v>II.5. Enrollments by type of program (onsite/distance)</v>
      </c>
      <c r="C198" s="63"/>
      <c r="D198" s="64"/>
      <c r="E198" s="64"/>
      <c r="F198" s="64"/>
      <c r="G198" s="64"/>
      <c r="H198" s="64"/>
      <c r="I198" s="64"/>
      <c r="J198" s="64"/>
      <c r="K198" s="64"/>
      <c r="L198" s="64"/>
      <c r="M198" s="64"/>
      <c r="N198" s="64"/>
      <c r="O198" s="64"/>
      <c r="P198" s="64"/>
      <c r="Q198" s="64"/>
      <c r="R198" s="64"/>
      <c r="S198" s="64"/>
      <c r="T198" s="64"/>
      <c r="U198" s="64"/>
      <c r="V198" s="64"/>
      <c r="W198" s="65"/>
    </row>
    <row r="199" spans="1:26" x14ac:dyDescent="0.2">
      <c r="B199" s="6"/>
      <c r="C199" s="6"/>
      <c r="D199" s="7"/>
      <c r="E199" s="7"/>
      <c r="F199" s="7"/>
      <c r="G199" s="7"/>
      <c r="H199" s="7"/>
      <c r="I199" s="7"/>
      <c r="J199" s="7"/>
      <c r="K199" s="7"/>
      <c r="L199" s="7"/>
      <c r="M199" s="7"/>
      <c r="N199" s="7"/>
      <c r="O199" s="7"/>
      <c r="P199" s="7"/>
      <c r="Q199" s="7"/>
      <c r="R199" s="7"/>
      <c r="S199" s="7"/>
      <c r="T199" s="7"/>
      <c r="U199" s="7"/>
      <c r="V199" s="7"/>
      <c r="W199" s="7"/>
    </row>
    <row r="200" spans="1:26" s="425" customFormat="1" ht="13.5" thickBot="1" x14ac:dyDescent="0.25">
      <c r="A200" s="423"/>
      <c r="B200" s="20" t="s">
        <v>61</v>
      </c>
      <c r="C200" s="26"/>
      <c r="D200" s="424" t="s">
        <v>93</v>
      </c>
      <c r="E200" s="243">
        <v>1960</v>
      </c>
      <c r="F200" s="243">
        <v>1965</v>
      </c>
      <c r="G200" s="243">
        <v>1970</v>
      </c>
      <c r="H200" s="243">
        <v>1975</v>
      </c>
      <c r="I200" s="243">
        <v>1995</v>
      </c>
      <c r="J200" s="243">
        <v>1996</v>
      </c>
      <c r="K200" s="243">
        <v>1997</v>
      </c>
      <c r="L200" s="243">
        <v>1998</v>
      </c>
      <c r="M200" s="243">
        <v>1999</v>
      </c>
      <c r="N200" s="243">
        <v>2000</v>
      </c>
      <c r="O200" s="243">
        <v>2001</v>
      </c>
      <c r="P200" s="104">
        <v>2002</v>
      </c>
      <c r="Q200" s="105">
        <v>2003</v>
      </c>
      <c r="R200" s="104">
        <v>2004</v>
      </c>
      <c r="S200" s="104">
        <v>2005</v>
      </c>
      <c r="T200" s="104">
        <v>2006</v>
      </c>
      <c r="U200" s="104">
        <v>2007</v>
      </c>
      <c r="V200" s="104">
        <v>2008</v>
      </c>
      <c r="W200" s="105">
        <v>2009</v>
      </c>
    </row>
    <row r="201" spans="1:26" x14ac:dyDescent="0.2">
      <c r="B201" s="33" t="str">
        <f>+ca_1</f>
        <v>A. Private Institutions</v>
      </c>
      <c r="C201" s="76"/>
      <c r="D201" s="201"/>
      <c r="E201" s="254"/>
      <c r="F201" s="254"/>
      <c r="G201" s="254"/>
      <c r="H201" s="254"/>
      <c r="I201" s="254"/>
      <c r="J201" s="254"/>
      <c r="K201" s="254"/>
      <c r="L201" s="254"/>
      <c r="M201" s="254"/>
      <c r="N201" s="254"/>
      <c r="O201" s="254"/>
      <c r="P201" s="254"/>
      <c r="Q201" s="254"/>
      <c r="R201" s="254"/>
      <c r="S201" s="254"/>
      <c r="T201" s="254"/>
      <c r="U201" s="254"/>
      <c r="V201" s="254"/>
      <c r="W201" s="255"/>
    </row>
    <row r="202" spans="1:26" x14ac:dyDescent="0.2">
      <c r="B202" s="69"/>
      <c r="C202" s="67" t="str">
        <f>+r_1</f>
        <v>1. Onsite</v>
      </c>
      <c r="D202" s="190"/>
      <c r="E202" s="278"/>
      <c r="F202" s="278"/>
      <c r="G202" s="278"/>
      <c r="H202" s="278"/>
      <c r="I202" s="278"/>
      <c r="J202" s="278"/>
      <c r="K202" s="278"/>
      <c r="L202" s="278"/>
      <c r="M202" s="278"/>
      <c r="N202" s="278"/>
      <c r="O202" s="278"/>
      <c r="P202" s="279"/>
      <c r="Q202" s="279"/>
      <c r="R202" s="279"/>
      <c r="S202" s="279"/>
      <c r="T202" s="279"/>
      <c r="U202" s="279"/>
      <c r="V202" s="279"/>
      <c r="W202" s="413"/>
      <c r="Z202" s="307"/>
    </row>
    <row r="203" spans="1:26" x14ac:dyDescent="0.2">
      <c r="B203" s="69"/>
      <c r="C203" s="67" t="str">
        <f>+r_2</f>
        <v>2. Distance learning</v>
      </c>
      <c r="D203" s="190"/>
      <c r="E203" s="281"/>
      <c r="F203" s="281"/>
      <c r="G203" s="281"/>
      <c r="H203" s="281"/>
      <c r="I203" s="281"/>
      <c r="J203" s="281"/>
      <c r="K203" s="281"/>
      <c r="L203" s="281"/>
      <c r="M203" s="281"/>
      <c r="N203" s="281"/>
      <c r="O203" s="281"/>
      <c r="P203" s="282"/>
      <c r="Q203" s="282"/>
      <c r="R203" s="282"/>
      <c r="S203" s="282"/>
      <c r="T203" s="282"/>
      <c r="U203" s="282"/>
      <c r="V203" s="282"/>
      <c r="W203" s="126"/>
      <c r="Z203" s="307"/>
    </row>
    <row r="204" spans="1:26" x14ac:dyDescent="0.2">
      <c r="B204" s="69"/>
      <c r="C204" s="67"/>
      <c r="D204" s="190"/>
      <c r="E204" s="267"/>
      <c r="F204" s="267"/>
      <c r="G204" s="267"/>
      <c r="H204" s="267"/>
      <c r="I204" s="267"/>
      <c r="J204" s="267"/>
      <c r="K204" s="267"/>
      <c r="L204" s="267"/>
      <c r="M204" s="267"/>
      <c r="N204" s="267"/>
      <c r="O204" s="267"/>
      <c r="P204" s="268"/>
      <c r="Q204" s="268"/>
      <c r="R204" s="268"/>
      <c r="S204" s="268"/>
      <c r="T204" s="268"/>
      <c r="U204" s="268"/>
      <c r="V204" s="268"/>
      <c r="W204" s="122"/>
      <c r="Z204" s="307"/>
    </row>
    <row r="205" spans="1:26" x14ac:dyDescent="0.2">
      <c r="B205" s="34" t="str">
        <f>+ca_2</f>
        <v>B. Public Institutions</v>
      </c>
      <c r="C205" s="77"/>
      <c r="D205" s="181"/>
      <c r="E205" s="256"/>
      <c r="F205" s="256"/>
      <c r="G205" s="256"/>
      <c r="H205" s="256"/>
      <c r="I205" s="256"/>
      <c r="J205" s="256"/>
      <c r="K205" s="256"/>
      <c r="L205" s="256"/>
      <c r="M205" s="256"/>
      <c r="N205" s="256"/>
      <c r="O205" s="256"/>
      <c r="P205" s="256"/>
      <c r="Q205" s="256"/>
      <c r="R205" s="256"/>
      <c r="S205" s="256"/>
      <c r="T205" s="256"/>
      <c r="U205" s="256"/>
      <c r="V205" s="256"/>
      <c r="W205" s="130"/>
      <c r="Z205" s="307"/>
    </row>
    <row r="206" spans="1:26" x14ac:dyDescent="0.2">
      <c r="B206" s="69"/>
      <c r="C206" s="67" t="str">
        <f>+r_1</f>
        <v>1. Onsite</v>
      </c>
      <c r="D206" s="190"/>
      <c r="E206" s="278"/>
      <c r="F206" s="278"/>
      <c r="G206" s="278"/>
      <c r="H206" s="278"/>
      <c r="I206" s="278"/>
      <c r="J206" s="278"/>
      <c r="K206" s="278"/>
      <c r="L206" s="278"/>
      <c r="M206" s="278"/>
      <c r="N206" s="278"/>
      <c r="O206" s="278"/>
      <c r="P206" s="278"/>
      <c r="Q206" s="278"/>
      <c r="R206" s="278"/>
      <c r="S206" s="278"/>
      <c r="T206" s="278"/>
      <c r="U206" s="278"/>
      <c r="V206" s="278"/>
      <c r="W206" s="303"/>
      <c r="Z206" s="307"/>
    </row>
    <row r="207" spans="1:26" x14ac:dyDescent="0.2">
      <c r="B207" s="69"/>
      <c r="C207" s="67" t="str">
        <f>+r_2</f>
        <v>2. Distance learning</v>
      </c>
      <c r="D207" s="190"/>
      <c r="E207" s="281"/>
      <c r="F207" s="281"/>
      <c r="G207" s="281"/>
      <c r="H207" s="281"/>
      <c r="I207" s="281"/>
      <c r="J207" s="281"/>
      <c r="K207" s="281"/>
      <c r="L207" s="281"/>
      <c r="M207" s="281"/>
      <c r="N207" s="281"/>
      <c r="O207" s="281"/>
      <c r="P207" s="281"/>
      <c r="Q207" s="281"/>
      <c r="R207" s="281"/>
      <c r="S207" s="281"/>
      <c r="T207" s="281"/>
      <c r="U207" s="281"/>
      <c r="V207" s="281"/>
      <c r="W207" s="304"/>
      <c r="Z207" s="307"/>
    </row>
    <row r="208" spans="1:26" x14ac:dyDescent="0.2">
      <c r="B208" s="69"/>
      <c r="C208" s="67"/>
      <c r="D208" s="190"/>
      <c r="E208" s="283"/>
      <c r="F208" s="283"/>
      <c r="G208" s="283"/>
      <c r="H208" s="283"/>
      <c r="I208" s="283"/>
      <c r="J208" s="283"/>
      <c r="K208" s="283"/>
      <c r="L208" s="283"/>
      <c r="M208" s="283"/>
      <c r="N208" s="283"/>
      <c r="O208" s="283"/>
      <c r="P208" s="283"/>
      <c r="Q208" s="283"/>
      <c r="R208" s="283"/>
      <c r="S208" s="283"/>
      <c r="T208" s="283"/>
      <c r="U208" s="283"/>
      <c r="V208" s="283"/>
      <c r="W208" s="306"/>
      <c r="Z208" s="307"/>
    </row>
    <row r="209" spans="1:26" x14ac:dyDescent="0.2">
      <c r="B209" s="34" t="str">
        <f>+ca_3</f>
        <v xml:space="preserve">C.Total (private and public) </v>
      </c>
      <c r="C209" s="77"/>
      <c r="D209" s="181"/>
      <c r="E209" s="256"/>
      <c r="F209" s="256"/>
      <c r="G209" s="256"/>
      <c r="H209" s="256"/>
      <c r="I209" s="256"/>
      <c r="J209" s="256"/>
      <c r="K209" s="256"/>
      <c r="L209" s="256"/>
      <c r="M209" s="256"/>
      <c r="N209" s="256"/>
      <c r="O209" s="256"/>
      <c r="P209" s="256"/>
      <c r="Q209" s="256"/>
      <c r="R209" s="256"/>
      <c r="S209" s="256"/>
      <c r="T209" s="256"/>
      <c r="U209" s="256"/>
      <c r="V209" s="256"/>
      <c r="W209" s="130"/>
      <c r="Z209" s="307"/>
    </row>
    <row r="210" spans="1:26" x14ac:dyDescent="0.2">
      <c r="B210" s="69"/>
      <c r="C210" s="67" t="str">
        <f>+r_1</f>
        <v>1. Onsite</v>
      </c>
      <c r="D210" s="193"/>
      <c r="E210" s="260"/>
      <c r="F210" s="260"/>
      <c r="G210" s="260"/>
      <c r="H210" s="260"/>
      <c r="I210" s="260"/>
      <c r="J210" s="260"/>
      <c r="K210" s="260"/>
      <c r="L210" s="260"/>
      <c r="M210" s="260"/>
      <c r="N210" s="260"/>
      <c r="O210" s="260"/>
      <c r="P210" s="260"/>
      <c r="Q210" s="260"/>
      <c r="R210" s="260"/>
      <c r="S210" s="260"/>
      <c r="T210" s="260"/>
      <c r="U210" s="260"/>
      <c r="V210" s="260"/>
      <c r="W210" s="291"/>
    </row>
    <row r="211" spans="1:26" x14ac:dyDescent="0.2">
      <c r="B211" s="69"/>
      <c r="C211" s="67" t="str">
        <f>+r_2</f>
        <v>2. Distance learning</v>
      </c>
      <c r="D211" s="193"/>
      <c r="E211" s="261"/>
      <c r="F211" s="261"/>
      <c r="G211" s="261"/>
      <c r="H211" s="261"/>
      <c r="I211" s="261"/>
      <c r="J211" s="261"/>
      <c r="K211" s="261"/>
      <c r="L211" s="261"/>
      <c r="M211" s="261"/>
      <c r="N211" s="261"/>
      <c r="O211" s="261"/>
      <c r="P211" s="261"/>
      <c r="Q211" s="261"/>
      <c r="R211" s="261"/>
      <c r="S211" s="261"/>
      <c r="T211" s="261"/>
      <c r="U211" s="261"/>
      <c r="V211" s="261"/>
      <c r="W211" s="262"/>
    </row>
    <row r="212" spans="1:26" x14ac:dyDescent="0.2">
      <c r="B212" s="73"/>
      <c r="C212" s="92"/>
      <c r="D212" s="202"/>
      <c r="E212" s="75"/>
      <c r="F212" s="75"/>
      <c r="G212" s="75"/>
      <c r="H212" s="75"/>
      <c r="I212" s="75"/>
      <c r="J212" s="75"/>
      <c r="K212" s="75"/>
      <c r="L212" s="75"/>
      <c r="M212" s="75"/>
      <c r="N212" s="75"/>
      <c r="O212" s="75"/>
      <c r="P212" s="75"/>
      <c r="Q212" s="75"/>
      <c r="R212" s="75"/>
      <c r="S212" s="75"/>
      <c r="T212" s="75"/>
      <c r="U212" s="75"/>
      <c r="V212" s="75"/>
      <c r="W212" s="101"/>
    </row>
    <row r="213" spans="1:26" x14ac:dyDescent="0.2">
      <c r="B213" s="10"/>
    </row>
    <row r="214" spans="1:26" x14ac:dyDescent="0.2">
      <c r="A214"/>
      <c r="B214" s="102" t="s">
        <v>139</v>
      </c>
      <c r="C214" s="103"/>
      <c r="D214" s="194"/>
      <c r="E214" s="243">
        <v>1960</v>
      </c>
      <c r="F214" s="243">
        <v>1965</v>
      </c>
      <c r="G214" s="243">
        <v>1970</v>
      </c>
      <c r="H214" s="243">
        <v>1975</v>
      </c>
      <c r="I214" s="243">
        <v>1995</v>
      </c>
      <c r="J214" s="243">
        <v>1996</v>
      </c>
      <c r="K214" s="243">
        <v>1997</v>
      </c>
      <c r="L214" s="243">
        <v>1998</v>
      </c>
      <c r="M214" s="243">
        <v>1999</v>
      </c>
      <c r="N214" s="243">
        <v>2000</v>
      </c>
      <c r="O214" s="243">
        <v>2001</v>
      </c>
      <c r="P214" s="104">
        <v>2002</v>
      </c>
      <c r="Q214" s="105">
        <v>2003</v>
      </c>
      <c r="R214" s="104">
        <v>2004</v>
      </c>
      <c r="S214" s="104">
        <v>2005</v>
      </c>
      <c r="T214" s="104">
        <v>2006</v>
      </c>
      <c r="U214" s="104">
        <v>2007</v>
      </c>
      <c r="V214" s="104">
        <v>2008</v>
      </c>
      <c r="W214" s="105">
        <v>2009</v>
      </c>
    </row>
    <row r="215" spans="1:26" ht="32.25" customHeight="1" x14ac:dyDescent="0.2">
      <c r="A215"/>
      <c r="B215" s="54">
        <v>1</v>
      </c>
      <c r="C215" s="55" t="s">
        <v>117</v>
      </c>
      <c r="D215" s="203"/>
      <c r="E215" s="56"/>
      <c r="F215" s="56"/>
      <c r="G215" s="56"/>
      <c r="H215" s="56"/>
      <c r="I215" s="56"/>
      <c r="J215" s="56"/>
      <c r="K215" s="56"/>
      <c r="L215" s="56"/>
      <c r="M215" s="56"/>
      <c r="N215" s="56"/>
      <c r="O215" s="56"/>
      <c r="P215" s="56"/>
      <c r="Q215" s="56"/>
      <c r="R215" s="56"/>
      <c r="S215" s="56"/>
      <c r="T215" s="56"/>
      <c r="U215" s="56"/>
      <c r="V215" s="56"/>
      <c r="W215" s="57"/>
    </row>
    <row r="216" spans="1:26" ht="39" customHeight="1" x14ac:dyDescent="0.2">
      <c r="A216"/>
      <c r="B216" s="44">
        <v>2</v>
      </c>
      <c r="C216" s="48" t="s">
        <v>118</v>
      </c>
      <c r="D216" s="79"/>
      <c r="E216" s="46"/>
      <c r="F216" s="46"/>
      <c r="G216" s="46"/>
      <c r="H216" s="46"/>
      <c r="I216" s="46"/>
      <c r="J216" s="46"/>
      <c r="K216" s="46"/>
      <c r="L216" s="46"/>
      <c r="M216" s="46"/>
      <c r="N216" s="46"/>
      <c r="O216" s="46"/>
      <c r="P216" s="46"/>
      <c r="Q216" s="46"/>
      <c r="R216" s="46"/>
      <c r="S216" s="46"/>
      <c r="T216" s="46"/>
      <c r="U216" s="46"/>
      <c r="V216" s="46"/>
      <c r="W216" s="47"/>
    </row>
    <row r="217" spans="1:26" ht="36" customHeight="1" x14ac:dyDescent="0.2">
      <c r="A217"/>
      <c r="B217" s="51">
        <v>3</v>
      </c>
      <c r="C217" s="48" t="s">
        <v>119</v>
      </c>
      <c r="D217" s="97"/>
      <c r="E217" s="52"/>
      <c r="F217" s="52"/>
      <c r="G217" s="52"/>
      <c r="H217" s="52"/>
      <c r="I217" s="52"/>
      <c r="J217" s="52"/>
      <c r="K217" s="52"/>
      <c r="L217" s="52"/>
      <c r="M217" s="52"/>
      <c r="N217" s="52"/>
      <c r="O217" s="52"/>
      <c r="P217" s="52"/>
      <c r="Q217" s="52"/>
      <c r="R217" s="52"/>
      <c r="S217" s="52"/>
      <c r="T217" s="52"/>
      <c r="U217" s="52"/>
      <c r="V217" s="52"/>
      <c r="W217" s="53"/>
    </row>
    <row r="218" spans="1:26" x14ac:dyDescent="0.2">
      <c r="B218" s="10"/>
      <c r="C218" s="6"/>
      <c r="D218" s="7"/>
      <c r="E218" s="7"/>
      <c r="F218" s="7"/>
      <c r="G218" s="7"/>
      <c r="H218" s="7"/>
      <c r="I218" s="7"/>
      <c r="J218" s="7"/>
      <c r="K218" s="7"/>
      <c r="L218" s="7"/>
      <c r="M218" s="7"/>
      <c r="N218" s="7"/>
      <c r="O218" s="7"/>
      <c r="P218" s="7"/>
      <c r="Q218" s="7"/>
      <c r="R218" s="7"/>
      <c r="S218" s="7"/>
      <c r="T218" s="7"/>
      <c r="U218" s="7"/>
      <c r="V218" s="7"/>
      <c r="W218" s="7"/>
    </row>
    <row r="219" spans="1:26" ht="11.25" customHeight="1" x14ac:dyDescent="0.2">
      <c r="A219"/>
      <c r="B219" s="86" t="s">
        <v>96</v>
      </c>
      <c r="C219" s="83"/>
      <c r="D219" s="84"/>
      <c r="E219" s="84"/>
      <c r="F219" s="84"/>
      <c r="G219" s="84"/>
      <c r="H219" s="84"/>
      <c r="I219" s="84"/>
      <c r="J219" s="84"/>
      <c r="K219" s="84"/>
      <c r="L219" s="84"/>
      <c r="M219" s="84"/>
      <c r="N219" s="84"/>
      <c r="O219" s="84"/>
      <c r="P219" s="84"/>
      <c r="Q219" s="84"/>
      <c r="R219" s="84"/>
      <c r="S219" s="84"/>
      <c r="T219" s="84"/>
      <c r="U219" s="84"/>
      <c r="V219" s="84"/>
      <c r="W219" s="85"/>
    </row>
    <row r="220" spans="1:26" ht="11.25" customHeight="1" x14ac:dyDescent="0.2">
      <c r="A220"/>
      <c r="B220" s="87" t="s">
        <v>97</v>
      </c>
      <c r="C220" s="88" t="s">
        <v>98</v>
      </c>
      <c r="D220" s="89"/>
      <c r="E220" s="89"/>
      <c r="F220" s="89"/>
      <c r="G220" s="89"/>
      <c r="H220" s="89"/>
      <c r="I220" s="89"/>
      <c r="J220" s="89"/>
      <c r="K220" s="89"/>
      <c r="L220" s="89"/>
      <c r="M220" s="89"/>
      <c r="N220" s="89"/>
      <c r="O220" s="89"/>
      <c r="P220" s="89"/>
      <c r="Q220" s="89"/>
      <c r="R220" s="89"/>
      <c r="S220" s="89"/>
      <c r="T220" s="89"/>
      <c r="U220" s="89"/>
      <c r="V220" s="89"/>
      <c r="W220" s="90"/>
    </row>
    <row r="221" spans="1:26" ht="13.7" customHeight="1" x14ac:dyDescent="0.2">
      <c r="A221"/>
      <c r="B221" s="81"/>
      <c r="C221" s="445"/>
      <c r="D221" s="446"/>
      <c r="E221" s="446"/>
      <c r="F221" s="446"/>
      <c r="G221" s="446"/>
      <c r="H221" s="446"/>
      <c r="I221" s="446"/>
      <c r="J221" s="446"/>
      <c r="K221" s="446"/>
      <c r="L221" s="446"/>
      <c r="M221" s="446"/>
      <c r="N221" s="446"/>
      <c r="O221" s="446"/>
      <c r="P221" s="446"/>
      <c r="Q221" s="446"/>
      <c r="R221" s="446"/>
      <c r="S221" s="446"/>
      <c r="T221" s="446"/>
      <c r="U221" s="446"/>
      <c r="V221" s="446"/>
      <c r="W221" s="447"/>
    </row>
    <row r="222" spans="1:26" ht="13.7" customHeight="1" x14ac:dyDescent="0.2">
      <c r="A222"/>
      <c r="B222" s="78"/>
      <c r="C222" s="445"/>
      <c r="D222" s="446"/>
      <c r="E222" s="446"/>
      <c r="F222" s="446"/>
      <c r="G222" s="446"/>
      <c r="H222" s="446"/>
      <c r="I222" s="446"/>
      <c r="J222" s="446"/>
      <c r="K222" s="446"/>
      <c r="L222" s="446"/>
      <c r="M222" s="446"/>
      <c r="N222" s="446"/>
      <c r="O222" s="446"/>
      <c r="P222" s="446"/>
      <c r="Q222" s="446"/>
      <c r="R222" s="446"/>
      <c r="S222" s="446"/>
      <c r="T222" s="446"/>
      <c r="U222" s="446"/>
      <c r="V222" s="446"/>
      <c r="W222" s="447"/>
    </row>
    <row r="223" spans="1:26" ht="13.7" customHeight="1" x14ac:dyDescent="0.2">
      <c r="A223"/>
      <c r="B223" s="78"/>
      <c r="C223" s="445"/>
      <c r="D223" s="446"/>
      <c r="E223" s="446"/>
      <c r="F223" s="446"/>
      <c r="G223" s="446"/>
      <c r="H223" s="446"/>
      <c r="I223" s="446"/>
      <c r="J223" s="446"/>
      <c r="K223" s="446"/>
      <c r="L223" s="446"/>
      <c r="M223" s="446"/>
      <c r="N223" s="446"/>
      <c r="O223" s="446"/>
      <c r="P223" s="446"/>
      <c r="Q223" s="446"/>
      <c r="R223" s="446"/>
      <c r="S223" s="446"/>
      <c r="T223" s="446"/>
      <c r="U223" s="446"/>
      <c r="V223" s="446"/>
      <c r="W223" s="447"/>
    </row>
    <row r="224" spans="1:26" ht="13.7" customHeight="1" x14ac:dyDescent="0.2">
      <c r="A224"/>
      <c r="B224" s="78"/>
      <c r="C224" s="445"/>
      <c r="D224" s="446"/>
      <c r="E224" s="446"/>
      <c r="F224" s="446"/>
      <c r="G224" s="446"/>
      <c r="H224" s="446"/>
      <c r="I224" s="446"/>
      <c r="J224" s="446"/>
      <c r="K224" s="446"/>
      <c r="L224" s="446"/>
      <c r="M224" s="446"/>
      <c r="N224" s="446"/>
      <c r="O224" s="446"/>
      <c r="P224" s="446"/>
      <c r="Q224" s="446"/>
      <c r="R224" s="446"/>
      <c r="S224" s="446"/>
      <c r="T224" s="446"/>
      <c r="U224" s="446"/>
      <c r="V224" s="446"/>
      <c r="W224" s="447"/>
    </row>
    <row r="225" spans="1:23" ht="13.7" customHeight="1" x14ac:dyDescent="0.2">
      <c r="A225"/>
      <c r="B225" s="78"/>
      <c r="C225" s="445"/>
      <c r="D225" s="446"/>
      <c r="E225" s="446"/>
      <c r="F225" s="446"/>
      <c r="G225" s="446"/>
      <c r="H225" s="446"/>
      <c r="I225" s="446"/>
      <c r="J225" s="446"/>
      <c r="K225" s="446"/>
      <c r="L225" s="446"/>
      <c r="M225" s="446"/>
      <c r="N225" s="446"/>
      <c r="O225" s="446"/>
      <c r="P225" s="446"/>
      <c r="Q225" s="446"/>
      <c r="R225" s="446"/>
      <c r="S225" s="446"/>
      <c r="T225" s="446"/>
      <c r="U225" s="446"/>
      <c r="V225" s="446"/>
      <c r="W225" s="447"/>
    </row>
    <row r="226" spans="1:23" ht="13.7" customHeight="1" x14ac:dyDescent="0.2">
      <c r="A226"/>
      <c r="B226" s="80"/>
      <c r="C226" s="445"/>
      <c r="D226" s="446"/>
      <c r="E226" s="446"/>
      <c r="F226" s="446"/>
      <c r="G226" s="446"/>
      <c r="H226" s="446"/>
      <c r="I226" s="446"/>
      <c r="J226" s="446"/>
      <c r="K226" s="446"/>
      <c r="L226" s="446"/>
      <c r="M226" s="446"/>
      <c r="N226" s="446"/>
      <c r="O226" s="446"/>
      <c r="P226" s="446"/>
      <c r="Q226" s="446"/>
      <c r="R226" s="446"/>
      <c r="S226" s="446"/>
      <c r="T226" s="446"/>
      <c r="U226" s="446"/>
      <c r="V226" s="446"/>
      <c r="W226" s="447"/>
    </row>
    <row r="241" spans="1:23" x14ac:dyDescent="0.2">
      <c r="B241" s="10"/>
    </row>
    <row r="242" spans="1:23" x14ac:dyDescent="0.2">
      <c r="B242" s="10"/>
    </row>
    <row r="244" spans="1:23" hidden="1" x14ac:dyDescent="0.2"/>
    <row r="246" spans="1:23" ht="15" x14ac:dyDescent="0.2">
      <c r="B246" s="62" t="str">
        <f>+Index!B14</f>
        <v>II.6. Enrollments by field of study</v>
      </c>
      <c r="C246" s="63"/>
      <c r="D246" s="64"/>
      <c r="E246" s="64"/>
      <c r="F246" s="64"/>
      <c r="G246" s="64"/>
      <c r="H246" s="64"/>
      <c r="I246" s="64"/>
      <c r="J246" s="64"/>
      <c r="K246" s="64"/>
      <c r="L246" s="64"/>
      <c r="M246" s="64"/>
      <c r="N246" s="64"/>
      <c r="O246" s="64"/>
      <c r="P246" s="64"/>
      <c r="Q246" s="64"/>
      <c r="R246" s="64"/>
      <c r="S246" s="64"/>
      <c r="T246" s="64"/>
      <c r="U246" s="64"/>
      <c r="V246" s="64"/>
      <c r="W246" s="65"/>
    </row>
    <row r="247" spans="1:23" x14ac:dyDescent="0.2">
      <c r="B247" s="6"/>
      <c r="C247" s="6"/>
      <c r="D247" s="7"/>
      <c r="E247" s="7"/>
      <c r="F247" s="7"/>
      <c r="G247" s="7"/>
      <c r="H247" s="7"/>
      <c r="I247" s="7"/>
      <c r="J247" s="7"/>
      <c r="K247" s="7"/>
      <c r="L247" s="7"/>
      <c r="M247" s="7"/>
      <c r="N247" s="7"/>
      <c r="O247" s="7"/>
      <c r="P247" s="7"/>
      <c r="Q247" s="7"/>
      <c r="R247" s="7"/>
      <c r="S247" s="7"/>
      <c r="T247" s="7"/>
      <c r="U247" s="7"/>
      <c r="V247" s="7"/>
      <c r="W247" s="7"/>
    </row>
    <row r="248" spans="1:23" ht="13.5" thickBot="1" x14ac:dyDescent="0.25">
      <c r="B248" s="20" t="s">
        <v>61</v>
      </c>
      <c r="C248" s="26"/>
      <c r="D248" s="315" t="s">
        <v>93</v>
      </c>
      <c r="E248" s="243">
        <v>1960</v>
      </c>
      <c r="F248" s="243">
        <v>1965</v>
      </c>
      <c r="G248" s="243">
        <v>1970</v>
      </c>
      <c r="H248" s="243">
        <v>1977</v>
      </c>
      <c r="I248" s="243">
        <v>1995</v>
      </c>
      <c r="J248" s="243">
        <v>1996</v>
      </c>
      <c r="K248" s="243">
        <v>1997</v>
      </c>
      <c r="L248" s="243">
        <v>1998</v>
      </c>
      <c r="M248" s="243">
        <v>1999</v>
      </c>
      <c r="N248" s="243">
        <v>2000</v>
      </c>
      <c r="O248" s="243">
        <v>2001</v>
      </c>
      <c r="P248" s="104">
        <v>2002</v>
      </c>
      <c r="Q248" s="105">
        <v>2003</v>
      </c>
      <c r="R248" s="104">
        <v>2004</v>
      </c>
      <c r="S248" s="104">
        <v>2005</v>
      </c>
      <c r="T248" s="104">
        <v>2006</v>
      </c>
      <c r="U248" s="104">
        <v>2007</v>
      </c>
      <c r="V248" s="104">
        <v>2008</v>
      </c>
      <c r="W248" s="105">
        <v>2009</v>
      </c>
    </row>
    <row r="249" spans="1:23" s="135" customFormat="1" x14ac:dyDescent="0.2">
      <c r="A249" s="3"/>
      <c r="B249" s="33" t="s">
        <v>62</v>
      </c>
      <c r="C249" s="320"/>
      <c r="D249" s="321">
        <v>1</v>
      </c>
      <c r="E249" s="254"/>
      <c r="F249" s="254"/>
      <c r="G249" s="254"/>
      <c r="H249" s="254">
        <f>SUM(H250,H252,H255,H258,H263,H268,H272,H275,H283)</f>
        <v>82911</v>
      </c>
      <c r="I249" s="254"/>
      <c r="J249" s="254"/>
      <c r="K249" s="254"/>
      <c r="L249" s="254">
        <f t="shared" ref="L249:O249" si="32">+L250+L252+L255+L258+L263+L268+L272+L275+L278+L283</f>
        <v>311773</v>
      </c>
      <c r="M249" s="254"/>
      <c r="N249" s="254"/>
      <c r="O249" s="254">
        <f t="shared" si="32"/>
        <v>395855</v>
      </c>
      <c r="P249" s="254">
        <f t="shared" ref="P249:W249" si="33">+P250+P252+P255+P258+P263+P268+P272+P275+P278+P283</f>
        <v>395202</v>
      </c>
      <c r="Q249" s="254">
        <f t="shared" si="33"/>
        <v>441537</v>
      </c>
      <c r="R249" s="254">
        <f t="shared" si="33"/>
        <v>456681</v>
      </c>
      <c r="S249" s="254">
        <f t="shared" si="33"/>
        <v>489039</v>
      </c>
      <c r="T249" s="254">
        <f t="shared" si="33"/>
        <v>0</v>
      </c>
      <c r="U249" s="254">
        <f t="shared" si="33"/>
        <v>546024</v>
      </c>
      <c r="V249" s="254">
        <f t="shared" si="33"/>
        <v>595231</v>
      </c>
      <c r="W249" s="255">
        <f t="shared" si="33"/>
        <v>643835</v>
      </c>
    </row>
    <row r="250" spans="1:23" x14ac:dyDescent="0.2">
      <c r="B250" s="69"/>
      <c r="C250" s="322" t="s">
        <v>152</v>
      </c>
      <c r="D250" s="323"/>
      <c r="E250" s="324"/>
      <c r="F250" s="324"/>
      <c r="G250" s="324"/>
      <c r="H250" s="324"/>
      <c r="I250" s="324"/>
      <c r="J250" s="324"/>
      <c r="K250" s="324"/>
      <c r="L250" s="324"/>
      <c r="M250" s="324"/>
      <c r="N250" s="324"/>
      <c r="O250" s="324"/>
      <c r="P250" s="324"/>
      <c r="Q250" s="324"/>
      <c r="R250" s="324"/>
      <c r="S250" s="324"/>
      <c r="T250" s="324"/>
      <c r="U250" s="324"/>
      <c r="V250" s="324"/>
      <c r="W250" s="325"/>
    </row>
    <row r="251" spans="1:23" x14ac:dyDescent="0.2">
      <c r="B251" s="69"/>
      <c r="C251" s="326" t="s">
        <v>153</v>
      </c>
      <c r="D251" s="327"/>
      <c r="E251" s="163"/>
      <c r="F251" s="163"/>
      <c r="G251" s="163"/>
      <c r="H251" s="163"/>
      <c r="I251" s="163"/>
      <c r="J251" s="163"/>
      <c r="K251" s="163"/>
      <c r="L251" s="163"/>
      <c r="M251" s="163"/>
      <c r="N251" s="163"/>
      <c r="O251" s="163"/>
      <c r="P251" s="163"/>
      <c r="Q251" s="163"/>
      <c r="R251" s="163"/>
      <c r="S251" s="163"/>
      <c r="T251" s="163"/>
      <c r="U251" s="163"/>
      <c r="V251" s="163"/>
      <c r="W251" s="328"/>
    </row>
    <row r="252" spans="1:23" x14ac:dyDescent="0.2">
      <c r="B252" s="69"/>
      <c r="C252" s="322" t="s">
        <v>154</v>
      </c>
      <c r="D252" s="323"/>
      <c r="E252" s="261"/>
      <c r="F252" s="261"/>
      <c r="G252" s="261"/>
      <c r="H252" s="261">
        <f>SUM(H253:H254)</f>
        <v>19156</v>
      </c>
      <c r="I252" s="261"/>
      <c r="J252" s="261"/>
      <c r="K252" s="261"/>
      <c r="L252" s="261">
        <f t="shared" ref="L252:W252" si="34">+L253+L254</f>
        <v>59386</v>
      </c>
      <c r="M252" s="261"/>
      <c r="N252" s="261"/>
      <c r="O252" s="261">
        <f t="shared" si="34"/>
        <v>86034</v>
      </c>
      <c r="P252" s="261">
        <f t="shared" si="34"/>
        <v>81822</v>
      </c>
      <c r="Q252" s="261">
        <f t="shared" si="34"/>
        <v>97388</v>
      </c>
      <c r="R252" s="261">
        <f t="shared" si="34"/>
        <v>85593</v>
      </c>
      <c r="S252" s="261">
        <f t="shared" si="34"/>
        <v>87680</v>
      </c>
      <c r="T252" s="261"/>
      <c r="U252" s="261">
        <f t="shared" si="34"/>
        <v>91074</v>
      </c>
      <c r="V252" s="261">
        <f t="shared" si="34"/>
        <v>103136</v>
      </c>
      <c r="W252" s="261">
        <f t="shared" si="34"/>
        <v>105576</v>
      </c>
    </row>
    <row r="253" spans="1:23" x14ac:dyDescent="0.2">
      <c r="B253" s="69"/>
      <c r="C253" s="326" t="s">
        <v>155</v>
      </c>
      <c r="D253" s="327"/>
      <c r="E253" s="124"/>
      <c r="F253" s="124"/>
      <c r="G253" s="124"/>
      <c r="H253" s="124"/>
      <c r="I253" s="124"/>
      <c r="J253" s="124"/>
      <c r="K253" s="124"/>
      <c r="L253" s="124">
        <v>59386</v>
      </c>
      <c r="M253" s="124"/>
      <c r="N253" s="124"/>
      <c r="O253" s="124">
        <v>75905</v>
      </c>
      <c r="P253" s="124">
        <v>71031</v>
      </c>
      <c r="Q253" s="124">
        <v>85973</v>
      </c>
      <c r="R253" s="124">
        <v>73368</v>
      </c>
      <c r="S253" s="124">
        <v>76942</v>
      </c>
      <c r="T253" s="124"/>
      <c r="U253" s="124">
        <v>78987</v>
      </c>
      <c r="V253" s="124">
        <v>90798</v>
      </c>
      <c r="W253" s="304">
        <v>92581</v>
      </c>
    </row>
    <row r="254" spans="1:23" x14ac:dyDescent="0.2">
      <c r="B254" s="69"/>
      <c r="C254" s="326" t="s">
        <v>156</v>
      </c>
      <c r="D254" s="327"/>
      <c r="E254" s="124"/>
      <c r="F254" s="124"/>
      <c r="G254" s="124"/>
      <c r="H254" s="124">
        <v>19156</v>
      </c>
      <c r="I254" s="124"/>
      <c r="J254" s="124"/>
      <c r="K254" s="124"/>
      <c r="L254" s="124"/>
      <c r="M254" s="124"/>
      <c r="N254" s="124"/>
      <c r="O254" s="124">
        <v>10129</v>
      </c>
      <c r="P254" s="124">
        <v>10791</v>
      </c>
      <c r="Q254" s="124">
        <v>11415</v>
      </c>
      <c r="R254" s="124">
        <v>12225</v>
      </c>
      <c r="S254" s="124">
        <v>10738</v>
      </c>
      <c r="T254" s="124"/>
      <c r="U254" s="124">
        <v>12087</v>
      </c>
      <c r="V254" s="124">
        <v>12338</v>
      </c>
      <c r="W254" s="304">
        <v>12995</v>
      </c>
    </row>
    <row r="255" spans="1:23" x14ac:dyDescent="0.2">
      <c r="B255" s="69"/>
      <c r="C255" s="322" t="s">
        <v>157</v>
      </c>
      <c r="D255" s="323"/>
      <c r="E255" s="261"/>
      <c r="F255" s="261"/>
      <c r="G255" s="261"/>
      <c r="H255" s="261">
        <f>SUM(H256:H257)</f>
        <v>10156</v>
      </c>
      <c r="I255" s="261"/>
      <c r="J255" s="261"/>
      <c r="K255" s="261"/>
      <c r="L255" s="261">
        <v>18307</v>
      </c>
      <c r="M255" s="261"/>
      <c r="N255" s="261"/>
      <c r="O255" s="261">
        <f t="shared" ref="O255" si="35">+O256+O257</f>
        <v>6189</v>
      </c>
      <c r="P255" s="261">
        <f t="shared" ref="P255:W255" si="36">+P256+P257</f>
        <v>5969</v>
      </c>
      <c r="Q255" s="261">
        <f t="shared" si="36"/>
        <v>6551</v>
      </c>
      <c r="R255" s="261">
        <f t="shared" si="36"/>
        <v>7606</v>
      </c>
      <c r="S255" s="261">
        <f t="shared" si="36"/>
        <v>8906</v>
      </c>
      <c r="T255" s="261"/>
      <c r="U255" s="261">
        <f t="shared" si="36"/>
        <v>9744</v>
      </c>
      <c r="V255" s="261">
        <f t="shared" si="36"/>
        <v>10294</v>
      </c>
      <c r="W255" s="262">
        <f t="shared" si="36"/>
        <v>10922</v>
      </c>
    </row>
    <row r="256" spans="1:23" x14ac:dyDescent="0.2">
      <c r="B256" s="69"/>
      <c r="C256" s="326" t="s">
        <v>158</v>
      </c>
      <c r="D256" s="327"/>
      <c r="E256" s="124"/>
      <c r="F256" s="124"/>
      <c r="G256" s="124"/>
      <c r="H256" s="124">
        <v>418</v>
      </c>
      <c r="I256" s="124"/>
      <c r="J256" s="124"/>
      <c r="K256" s="124"/>
      <c r="L256" s="124"/>
      <c r="M256" s="124"/>
      <c r="N256" s="124"/>
      <c r="O256" s="124">
        <v>1933</v>
      </c>
      <c r="P256" s="124">
        <v>1740</v>
      </c>
      <c r="Q256" s="124">
        <v>2148</v>
      </c>
      <c r="R256" s="124">
        <v>2822</v>
      </c>
      <c r="S256" s="124">
        <v>3339</v>
      </c>
      <c r="T256" s="124"/>
      <c r="U256" s="124">
        <v>4198</v>
      </c>
      <c r="V256" s="124">
        <v>4501</v>
      </c>
      <c r="W256" s="304">
        <v>4967</v>
      </c>
    </row>
    <row r="257" spans="1:23" x14ac:dyDescent="0.2">
      <c r="B257" s="69"/>
      <c r="C257" s="326" t="s">
        <v>159</v>
      </c>
      <c r="D257" s="327"/>
      <c r="E257" s="124"/>
      <c r="F257" s="124"/>
      <c r="G257" s="124"/>
      <c r="H257" s="124">
        <v>9738</v>
      </c>
      <c r="I257" s="124"/>
      <c r="J257" s="124"/>
      <c r="K257" s="124"/>
      <c r="L257" s="124"/>
      <c r="M257" s="124"/>
      <c r="N257" s="124"/>
      <c r="O257" s="124">
        <v>4256</v>
      </c>
      <c r="P257" s="124">
        <v>4229</v>
      </c>
      <c r="Q257" s="124">
        <v>4403</v>
      </c>
      <c r="R257" s="124">
        <v>4784</v>
      </c>
      <c r="S257" s="124">
        <v>5567</v>
      </c>
      <c r="T257" s="124"/>
      <c r="U257" s="124">
        <v>5546</v>
      </c>
      <c r="V257" s="124">
        <v>5793</v>
      </c>
      <c r="W257" s="304">
        <v>5955</v>
      </c>
    </row>
    <row r="258" spans="1:23" x14ac:dyDescent="0.2">
      <c r="B258" s="69"/>
      <c r="C258" s="322" t="s">
        <v>160</v>
      </c>
      <c r="D258" s="323"/>
      <c r="E258" s="261"/>
      <c r="F258" s="261"/>
      <c r="G258" s="261"/>
      <c r="H258" s="261">
        <f>SUM(H259:H262)</f>
        <v>35008</v>
      </c>
      <c r="I258" s="261"/>
      <c r="J258" s="261"/>
      <c r="K258" s="261"/>
      <c r="L258" s="261">
        <v>107644</v>
      </c>
      <c r="M258" s="261"/>
      <c r="N258" s="261"/>
      <c r="O258" s="261">
        <f>+O259+O260+O261+O262</f>
        <v>130538</v>
      </c>
      <c r="P258" s="261">
        <f>+P259+P260+P261+P262</f>
        <v>130573</v>
      </c>
      <c r="Q258" s="261">
        <f>+Q259+Q260+Q261+Q262</f>
        <v>135735</v>
      </c>
      <c r="R258" s="261">
        <f t="shared" ref="R258:W258" si="37">+R259+R260+R261+R262</f>
        <v>150251</v>
      </c>
      <c r="S258" s="261">
        <f t="shared" si="37"/>
        <v>162531</v>
      </c>
      <c r="T258" s="261"/>
      <c r="U258" s="261">
        <f t="shared" si="37"/>
        <v>184265</v>
      </c>
      <c r="V258" s="261">
        <f t="shared" si="37"/>
        <v>199648</v>
      </c>
      <c r="W258" s="262">
        <f t="shared" si="37"/>
        <v>214194</v>
      </c>
    </row>
    <row r="259" spans="1:23" ht="13.5" customHeight="1" x14ac:dyDescent="0.2">
      <c r="B259" s="69"/>
      <c r="C259" s="326" t="s">
        <v>161</v>
      </c>
      <c r="D259" s="327"/>
      <c r="E259" s="124"/>
      <c r="F259" s="124"/>
      <c r="G259" s="124"/>
      <c r="H259" s="124">
        <v>3274</v>
      </c>
      <c r="I259" s="124"/>
      <c r="J259" s="124"/>
      <c r="K259" s="124"/>
      <c r="L259" s="124"/>
      <c r="M259" s="124"/>
      <c r="N259" s="124"/>
      <c r="O259" s="124">
        <v>26603</v>
      </c>
      <c r="P259" s="124">
        <v>29374</v>
      </c>
      <c r="Q259" s="124">
        <v>30766</v>
      </c>
      <c r="R259" s="124">
        <v>36245</v>
      </c>
      <c r="S259" s="124">
        <v>39369</v>
      </c>
      <c r="T259" s="124"/>
      <c r="U259" s="124">
        <v>44104</v>
      </c>
      <c r="V259" s="124">
        <v>49774</v>
      </c>
      <c r="W259" s="304">
        <v>53317</v>
      </c>
    </row>
    <row r="260" spans="1:23" ht="12.75" customHeight="1" x14ac:dyDescent="0.2">
      <c r="B260" s="69"/>
      <c r="C260" s="326" t="s">
        <v>162</v>
      </c>
      <c r="D260" s="327"/>
      <c r="E260" s="124"/>
      <c r="F260" s="124"/>
      <c r="G260" s="124"/>
      <c r="H260" s="124"/>
      <c r="I260" s="124"/>
      <c r="J260" s="124"/>
      <c r="K260" s="124"/>
      <c r="L260" s="124"/>
      <c r="M260" s="124"/>
      <c r="N260" s="124"/>
      <c r="O260" s="124">
        <v>8348</v>
      </c>
      <c r="P260" s="124">
        <v>8376</v>
      </c>
      <c r="Q260" s="124">
        <v>8666</v>
      </c>
      <c r="R260" s="124">
        <v>9132</v>
      </c>
      <c r="S260" s="124">
        <v>9953</v>
      </c>
      <c r="T260" s="124"/>
      <c r="U260" s="124">
        <v>11801</v>
      </c>
      <c r="V260" s="124">
        <v>12281</v>
      </c>
      <c r="W260" s="304">
        <v>12991</v>
      </c>
    </row>
    <row r="261" spans="1:23" s="135" customFormat="1" x14ac:dyDescent="0.2">
      <c r="A261" s="3"/>
      <c r="B261" s="69"/>
      <c r="C261" s="326" t="s">
        <v>163</v>
      </c>
      <c r="D261" s="327"/>
      <c r="E261" s="124"/>
      <c r="F261" s="124"/>
      <c r="G261" s="124"/>
      <c r="H261" s="124">
        <v>17544</v>
      </c>
      <c r="I261" s="124"/>
      <c r="J261" s="124"/>
      <c r="K261" s="124"/>
      <c r="L261" s="124"/>
      <c r="M261" s="124"/>
      <c r="N261" s="124"/>
      <c r="O261" s="124">
        <v>58143</v>
      </c>
      <c r="P261" s="124">
        <v>55931</v>
      </c>
      <c r="Q261" s="124">
        <v>55755</v>
      </c>
      <c r="R261" s="124">
        <v>60055</v>
      </c>
      <c r="S261" s="124">
        <v>64701</v>
      </c>
      <c r="T261" s="124"/>
      <c r="U261" s="124">
        <v>74823</v>
      </c>
      <c r="V261" s="124">
        <v>81102</v>
      </c>
      <c r="W261" s="304">
        <v>87238</v>
      </c>
    </row>
    <row r="262" spans="1:23" x14ac:dyDescent="0.2">
      <c r="B262" s="69"/>
      <c r="C262" s="326" t="s">
        <v>164</v>
      </c>
      <c r="D262" s="327"/>
      <c r="E262" s="124"/>
      <c r="F262" s="124"/>
      <c r="G262" s="124"/>
      <c r="H262" s="124">
        <v>14190</v>
      </c>
      <c r="I262" s="124"/>
      <c r="J262" s="124"/>
      <c r="K262" s="124"/>
      <c r="L262" s="124">
        <v>55755</v>
      </c>
      <c r="M262" s="124"/>
      <c r="N262" s="124"/>
      <c r="O262" s="124">
        <v>37444</v>
      </c>
      <c r="P262" s="124">
        <v>36892</v>
      </c>
      <c r="Q262" s="124">
        <v>40548</v>
      </c>
      <c r="R262" s="124">
        <v>44819</v>
      </c>
      <c r="S262" s="124">
        <v>48508</v>
      </c>
      <c r="T262" s="124"/>
      <c r="U262" s="124">
        <v>53537</v>
      </c>
      <c r="V262" s="124">
        <v>56491</v>
      </c>
      <c r="W262" s="304">
        <v>60648</v>
      </c>
    </row>
    <row r="263" spans="1:23" x14ac:dyDescent="0.2">
      <c r="B263" s="69"/>
      <c r="C263" s="329" t="s">
        <v>165</v>
      </c>
      <c r="D263" s="323"/>
      <c r="E263" s="261"/>
      <c r="F263" s="261"/>
      <c r="G263" s="261"/>
      <c r="H263" s="261">
        <f>SUM(H264:H267)</f>
        <v>3722</v>
      </c>
      <c r="I263" s="261"/>
      <c r="J263" s="261"/>
      <c r="K263" s="261"/>
      <c r="L263" s="261">
        <v>1728</v>
      </c>
      <c r="M263" s="261"/>
      <c r="N263" s="261"/>
      <c r="O263" s="261">
        <f t="shared" ref="O263:W263" si="38">O264+O265+O266+O267</f>
        <v>20389</v>
      </c>
      <c r="P263" s="261">
        <f t="shared" si="38"/>
        <v>19283</v>
      </c>
      <c r="Q263" s="261">
        <f t="shared" si="38"/>
        <v>19347</v>
      </c>
      <c r="R263" s="261">
        <f t="shared" si="38"/>
        <v>19638</v>
      </c>
      <c r="S263" s="261">
        <f t="shared" si="38"/>
        <v>20332</v>
      </c>
      <c r="T263" s="261"/>
      <c r="U263" s="261">
        <f t="shared" si="38"/>
        <v>21488</v>
      </c>
      <c r="V263" s="261">
        <f t="shared" si="38"/>
        <v>22234</v>
      </c>
      <c r="W263" s="261">
        <f t="shared" si="38"/>
        <v>22421</v>
      </c>
    </row>
    <row r="264" spans="1:23" x14ac:dyDescent="0.2">
      <c r="B264" s="69"/>
      <c r="C264" s="326" t="s">
        <v>166</v>
      </c>
      <c r="D264" s="327"/>
      <c r="E264" s="124"/>
      <c r="F264" s="124"/>
      <c r="G264" s="124"/>
      <c r="H264" s="124">
        <v>2003</v>
      </c>
      <c r="I264" s="124"/>
      <c r="J264" s="124"/>
      <c r="K264" s="124"/>
      <c r="L264" s="124"/>
      <c r="M264" s="124"/>
      <c r="N264" s="124"/>
      <c r="O264" s="124">
        <v>1730</v>
      </c>
      <c r="P264" s="124">
        <v>1761</v>
      </c>
      <c r="Q264" s="124">
        <v>1919</v>
      </c>
      <c r="R264" s="124">
        <v>1924</v>
      </c>
      <c r="S264" s="124">
        <v>1818</v>
      </c>
      <c r="T264" s="124"/>
      <c r="U264" s="124">
        <v>1927</v>
      </c>
      <c r="V264" s="124">
        <v>2097</v>
      </c>
      <c r="W264" s="304">
        <v>2072</v>
      </c>
    </row>
    <row r="265" spans="1:23" x14ac:dyDescent="0.2">
      <c r="B265" s="69"/>
      <c r="C265" s="326" t="s">
        <v>167</v>
      </c>
      <c r="D265" s="327"/>
      <c r="E265" s="124"/>
      <c r="F265" s="124"/>
      <c r="G265" s="124"/>
      <c r="H265" s="124">
        <v>1719</v>
      </c>
      <c r="I265" s="124"/>
      <c r="J265" s="124"/>
      <c r="K265" s="124"/>
      <c r="L265" s="124"/>
      <c r="M265" s="124"/>
      <c r="N265" s="124"/>
      <c r="O265" s="124">
        <v>3716</v>
      </c>
      <c r="P265" s="124">
        <v>3383</v>
      </c>
      <c r="Q265" s="124">
        <v>3492</v>
      </c>
      <c r="R265" s="124">
        <v>3523</v>
      </c>
      <c r="S265" s="124">
        <v>3772</v>
      </c>
      <c r="T265" s="124"/>
      <c r="U265" s="124">
        <v>4599</v>
      </c>
      <c r="V265" s="124">
        <v>4373</v>
      </c>
      <c r="W265" s="304">
        <v>4561</v>
      </c>
    </row>
    <row r="266" spans="1:23" x14ac:dyDescent="0.2">
      <c r="B266" s="69"/>
      <c r="C266" s="326" t="s">
        <v>168</v>
      </c>
      <c r="D266" s="327"/>
      <c r="E266" s="124"/>
      <c r="F266" s="124"/>
      <c r="G266" s="124"/>
      <c r="H266" s="124"/>
      <c r="I266" s="124"/>
      <c r="J266" s="124"/>
      <c r="K266" s="124"/>
      <c r="L266" s="124"/>
      <c r="M266" s="124"/>
      <c r="N266" s="124"/>
      <c r="O266" s="124">
        <v>69</v>
      </c>
      <c r="P266" s="124">
        <v>135</v>
      </c>
      <c r="Q266" s="124">
        <v>172</v>
      </c>
      <c r="R266" s="124">
        <v>193</v>
      </c>
      <c r="S266" s="124">
        <v>245</v>
      </c>
      <c r="T266" s="124"/>
      <c r="U266" s="124">
        <v>221</v>
      </c>
      <c r="V266" s="124">
        <v>222</v>
      </c>
      <c r="W266" s="304">
        <v>300</v>
      </c>
    </row>
    <row r="267" spans="1:23" x14ac:dyDescent="0.2">
      <c r="B267" s="69"/>
      <c r="C267" s="326" t="s">
        <v>169</v>
      </c>
      <c r="D267" s="327"/>
      <c r="E267" s="124"/>
      <c r="F267" s="124"/>
      <c r="G267" s="124"/>
      <c r="H267" s="124"/>
      <c r="I267" s="124"/>
      <c r="J267" s="124"/>
      <c r="K267" s="124"/>
      <c r="L267" s="124"/>
      <c r="M267" s="124"/>
      <c r="N267" s="124"/>
      <c r="O267" s="124">
        <v>14874</v>
      </c>
      <c r="P267" s="124">
        <v>14004</v>
      </c>
      <c r="Q267" s="124">
        <v>13764</v>
      </c>
      <c r="R267" s="124">
        <v>13998</v>
      </c>
      <c r="S267" s="124">
        <v>14497</v>
      </c>
      <c r="T267" s="124"/>
      <c r="U267" s="124">
        <v>14741</v>
      </c>
      <c r="V267" s="124">
        <v>15542</v>
      </c>
      <c r="W267" s="304">
        <v>15488</v>
      </c>
    </row>
    <row r="268" spans="1:23" x14ac:dyDescent="0.2">
      <c r="B268" s="69"/>
      <c r="C268" s="329" t="s">
        <v>170</v>
      </c>
      <c r="D268" s="323"/>
      <c r="E268" s="261"/>
      <c r="F268" s="261"/>
      <c r="G268" s="261"/>
      <c r="H268" s="261">
        <f>SUM(H269:H271)</f>
        <v>8936</v>
      </c>
      <c r="I268" s="261"/>
      <c r="J268" s="261"/>
      <c r="K268" s="261"/>
      <c r="L268" s="261">
        <v>30925</v>
      </c>
      <c r="M268" s="261"/>
      <c r="N268" s="261"/>
      <c r="O268" s="261">
        <f t="shared" ref="O268" si="39">+O269+O270+O271</f>
        <v>16531</v>
      </c>
      <c r="P268" s="261">
        <f>SUM(P269:P271)</f>
        <v>16948</v>
      </c>
      <c r="Q268" s="261">
        <f t="shared" ref="Q268:W268" si="40">SUM(Q269:Q271)</f>
        <v>18114</v>
      </c>
      <c r="R268" s="261">
        <f t="shared" si="40"/>
        <v>20545</v>
      </c>
      <c r="S268" s="261">
        <f t="shared" si="40"/>
        <v>23675</v>
      </c>
      <c r="T268" s="261"/>
      <c r="U268" s="261">
        <f t="shared" si="40"/>
        <v>29220</v>
      </c>
      <c r="V268" s="261">
        <f t="shared" si="40"/>
        <v>31811</v>
      </c>
      <c r="W268" s="261">
        <f t="shared" si="40"/>
        <v>34870</v>
      </c>
    </row>
    <row r="269" spans="1:23" x14ac:dyDescent="0.2">
      <c r="B269" s="69"/>
      <c r="C269" s="326" t="s">
        <v>171</v>
      </c>
      <c r="D269" s="327"/>
      <c r="E269" s="124"/>
      <c r="F269" s="124"/>
      <c r="G269" s="124"/>
      <c r="H269" s="124">
        <v>4372</v>
      </c>
      <c r="I269" s="124"/>
      <c r="J269" s="124"/>
      <c r="K269" s="124"/>
      <c r="L269" s="124"/>
      <c r="M269" s="124"/>
      <c r="N269" s="124"/>
      <c r="O269" s="124">
        <v>2632</v>
      </c>
      <c r="P269" s="124">
        <v>2630</v>
      </c>
      <c r="Q269" s="124">
        <v>2876</v>
      </c>
      <c r="R269" s="124">
        <v>3095</v>
      </c>
      <c r="S269" s="124">
        <v>3232</v>
      </c>
      <c r="T269" s="124"/>
      <c r="U269" s="124">
        <v>3723</v>
      </c>
      <c r="V269" s="124">
        <v>4144</v>
      </c>
      <c r="W269" s="304">
        <v>4316</v>
      </c>
    </row>
    <row r="270" spans="1:23" x14ac:dyDescent="0.2">
      <c r="B270" s="69"/>
      <c r="C270" s="326" t="s">
        <v>172</v>
      </c>
      <c r="D270" s="327"/>
      <c r="E270" s="124"/>
      <c r="F270" s="124"/>
      <c r="G270" s="124"/>
      <c r="H270" s="124"/>
      <c r="I270" s="124"/>
      <c r="J270" s="124"/>
      <c r="K270" s="124"/>
      <c r="L270" s="124"/>
      <c r="M270" s="124"/>
      <c r="N270" s="124"/>
      <c r="O270" s="124">
        <v>4193</v>
      </c>
      <c r="P270" s="124">
        <v>4626</v>
      </c>
      <c r="Q270" s="124">
        <v>5033</v>
      </c>
      <c r="R270" s="124">
        <v>5944</v>
      </c>
      <c r="S270" s="124">
        <v>7076</v>
      </c>
      <c r="T270" s="124"/>
      <c r="U270" s="124">
        <v>8883</v>
      </c>
      <c r="V270" s="124">
        <v>9544</v>
      </c>
      <c r="W270" s="304">
        <v>11033</v>
      </c>
    </row>
    <row r="271" spans="1:23" ht="12" customHeight="1" x14ac:dyDescent="0.2">
      <c r="B271" s="69"/>
      <c r="C271" s="326" t="s">
        <v>173</v>
      </c>
      <c r="D271" s="327"/>
      <c r="E271" s="124"/>
      <c r="F271" s="124"/>
      <c r="G271" s="124"/>
      <c r="H271" s="124">
        <v>4564</v>
      </c>
      <c r="I271" s="124"/>
      <c r="J271" s="124"/>
      <c r="K271" s="124"/>
      <c r="L271" s="124"/>
      <c r="M271" s="124"/>
      <c r="N271" s="124"/>
      <c r="O271" s="124">
        <v>9706</v>
      </c>
      <c r="P271" s="124">
        <v>9692</v>
      </c>
      <c r="Q271" s="124">
        <v>10205</v>
      </c>
      <c r="R271" s="124">
        <v>11506</v>
      </c>
      <c r="S271" s="124">
        <v>13367</v>
      </c>
      <c r="T271" s="124"/>
      <c r="U271" s="124">
        <v>16614</v>
      </c>
      <c r="V271" s="124">
        <v>18123</v>
      </c>
      <c r="W271" s="304">
        <v>19521</v>
      </c>
    </row>
    <row r="272" spans="1:23" ht="14.25" customHeight="1" x14ac:dyDescent="0.2">
      <c r="B272" s="69"/>
      <c r="C272" s="329" t="s">
        <v>174</v>
      </c>
      <c r="D272" s="323"/>
      <c r="E272" s="261"/>
      <c r="F272" s="261"/>
      <c r="G272" s="261"/>
      <c r="H272" s="261">
        <v>1842</v>
      </c>
      <c r="I272" s="261"/>
      <c r="J272" s="261"/>
      <c r="K272" s="261"/>
      <c r="L272" s="261"/>
      <c r="M272" s="261"/>
      <c r="N272" s="261"/>
      <c r="O272" s="261">
        <f t="shared" ref="O272:W272" si="41">O273+O274</f>
        <v>2379</v>
      </c>
      <c r="P272" s="261">
        <f t="shared" si="41"/>
        <v>2453</v>
      </c>
      <c r="Q272" s="261">
        <f t="shared" si="41"/>
        <v>2764</v>
      </c>
      <c r="R272" s="261">
        <f t="shared" si="41"/>
        <v>3313</v>
      </c>
      <c r="S272" s="261">
        <f t="shared" si="41"/>
        <v>3803</v>
      </c>
      <c r="T272" s="261"/>
      <c r="U272" s="261">
        <f t="shared" si="41"/>
        <v>4520</v>
      </c>
      <c r="V272" s="261">
        <f t="shared" si="41"/>
        <v>4590</v>
      </c>
      <c r="W272" s="261">
        <f t="shared" si="41"/>
        <v>4632</v>
      </c>
    </row>
    <row r="273" spans="1:23" s="135" customFormat="1" x14ac:dyDescent="0.2">
      <c r="A273" s="3"/>
      <c r="B273" s="69"/>
      <c r="C273" s="326" t="s">
        <v>175</v>
      </c>
      <c r="D273" s="327"/>
      <c r="E273" s="124"/>
      <c r="F273" s="124"/>
      <c r="G273" s="124"/>
      <c r="H273" s="124"/>
      <c r="I273" s="124"/>
      <c r="J273" s="124"/>
      <c r="K273" s="124"/>
      <c r="L273" s="124"/>
      <c r="M273" s="124"/>
      <c r="N273" s="124"/>
      <c r="O273" s="124">
        <v>1413</v>
      </c>
      <c r="P273" s="124">
        <v>1406</v>
      </c>
      <c r="Q273" s="124">
        <v>1640</v>
      </c>
      <c r="R273" s="124">
        <v>1987</v>
      </c>
      <c r="S273" s="124">
        <v>2357</v>
      </c>
      <c r="T273" s="124"/>
      <c r="U273" s="124">
        <v>2703</v>
      </c>
      <c r="V273" s="124">
        <v>2805</v>
      </c>
      <c r="W273" s="304">
        <v>2772</v>
      </c>
    </row>
    <row r="274" spans="1:23" x14ac:dyDescent="0.2">
      <c r="B274" s="69"/>
      <c r="C274" s="326" t="s">
        <v>176</v>
      </c>
      <c r="D274" s="327"/>
      <c r="E274" s="124"/>
      <c r="F274" s="124"/>
      <c r="G274" s="124"/>
      <c r="H274" s="124"/>
      <c r="I274" s="124"/>
      <c r="J274" s="124"/>
      <c r="K274" s="124"/>
      <c r="L274" s="124"/>
      <c r="M274" s="124"/>
      <c r="N274" s="124"/>
      <c r="O274" s="124">
        <v>966</v>
      </c>
      <c r="P274" s="124">
        <v>1047</v>
      </c>
      <c r="Q274" s="124">
        <v>1124</v>
      </c>
      <c r="R274" s="124">
        <v>1326</v>
      </c>
      <c r="S274" s="124">
        <v>1446</v>
      </c>
      <c r="T274" s="124"/>
      <c r="U274" s="124">
        <v>1817</v>
      </c>
      <c r="V274" s="124">
        <v>1785</v>
      </c>
      <c r="W274" s="304">
        <v>1860</v>
      </c>
    </row>
    <row r="275" spans="1:23" x14ac:dyDescent="0.2">
      <c r="B275" s="69"/>
      <c r="C275" s="322" t="s">
        <v>177</v>
      </c>
      <c r="D275" s="323"/>
      <c r="E275" s="261"/>
      <c r="F275" s="261"/>
      <c r="G275" s="261"/>
      <c r="H275" s="261">
        <f>+H276+H277</f>
        <v>637</v>
      </c>
      <c r="I275" s="261"/>
      <c r="J275" s="261"/>
      <c r="K275" s="261"/>
      <c r="L275" s="261">
        <f t="shared" ref="L275:O275" si="42">+L276+L277</f>
        <v>9691</v>
      </c>
      <c r="M275" s="261"/>
      <c r="N275" s="261"/>
      <c r="O275" s="261">
        <f t="shared" si="42"/>
        <v>16982</v>
      </c>
      <c r="P275" s="261">
        <f t="shared" ref="P275:W275" si="43">+P276+P277</f>
        <v>18028</v>
      </c>
      <c r="Q275" s="261">
        <f t="shared" si="43"/>
        <v>21391</v>
      </c>
      <c r="R275" s="261">
        <f t="shared" si="43"/>
        <v>20018</v>
      </c>
      <c r="S275" s="261">
        <f t="shared" si="43"/>
        <v>23952</v>
      </c>
      <c r="T275" s="261"/>
      <c r="U275" s="261">
        <f t="shared" si="43"/>
        <v>35126</v>
      </c>
      <c r="V275" s="261">
        <f t="shared" si="43"/>
        <v>35789</v>
      </c>
      <c r="W275" s="262">
        <f t="shared" si="43"/>
        <v>37486</v>
      </c>
    </row>
    <row r="276" spans="1:23" x14ac:dyDescent="0.2">
      <c r="B276" s="69"/>
      <c r="C276" s="326" t="s">
        <v>178</v>
      </c>
      <c r="D276" s="327"/>
      <c r="E276" s="124"/>
      <c r="F276" s="124"/>
      <c r="G276" s="124"/>
      <c r="H276" s="124">
        <v>637</v>
      </c>
      <c r="I276" s="124"/>
      <c r="J276" s="124"/>
      <c r="K276" s="124"/>
      <c r="L276" s="124">
        <v>9691</v>
      </c>
      <c r="M276" s="124"/>
      <c r="N276" s="124"/>
      <c r="O276" s="124">
        <v>16982</v>
      </c>
      <c r="P276" s="124">
        <v>18028</v>
      </c>
      <c r="Q276" s="124">
        <v>21391</v>
      </c>
      <c r="R276" s="124">
        <v>20018</v>
      </c>
      <c r="S276" s="124">
        <v>23952</v>
      </c>
      <c r="T276" s="124"/>
      <c r="U276" s="124">
        <v>35126</v>
      </c>
      <c r="V276" s="124">
        <v>35789</v>
      </c>
      <c r="W276" s="304">
        <v>37486</v>
      </c>
    </row>
    <row r="277" spans="1:23" x14ac:dyDescent="0.2">
      <c r="B277" s="69"/>
      <c r="C277" s="326" t="s">
        <v>179</v>
      </c>
      <c r="D277" s="327"/>
      <c r="E277" s="124"/>
      <c r="F277" s="124"/>
      <c r="G277" s="124"/>
      <c r="H277" s="124"/>
      <c r="I277" s="124"/>
      <c r="J277" s="124"/>
      <c r="K277" s="124"/>
      <c r="L277" s="124"/>
      <c r="M277" s="124"/>
      <c r="N277" s="124"/>
      <c r="O277" s="124"/>
      <c r="P277" s="124"/>
      <c r="Q277" s="124"/>
      <c r="R277" s="124"/>
      <c r="S277" s="124"/>
      <c r="T277" s="124"/>
      <c r="U277" s="124"/>
      <c r="V277" s="124"/>
      <c r="W277" s="304"/>
    </row>
    <row r="278" spans="1:23" x14ac:dyDescent="0.2">
      <c r="B278" s="69"/>
      <c r="C278" s="322" t="s">
        <v>180</v>
      </c>
      <c r="D278" s="323"/>
      <c r="E278" s="261"/>
      <c r="F278" s="261"/>
      <c r="G278" s="261"/>
      <c r="H278" s="261"/>
      <c r="I278" s="261"/>
      <c r="J278" s="261"/>
      <c r="K278" s="261"/>
      <c r="L278" s="261"/>
      <c r="M278" s="261"/>
      <c r="N278" s="261"/>
      <c r="O278" s="261"/>
      <c r="P278" s="261"/>
      <c r="Q278" s="261"/>
      <c r="R278" s="261"/>
      <c r="S278" s="261"/>
      <c r="T278" s="261"/>
      <c r="U278" s="261"/>
      <c r="V278" s="261"/>
      <c r="W278" s="262"/>
    </row>
    <row r="279" spans="1:23" x14ac:dyDescent="0.2">
      <c r="B279" s="69"/>
      <c r="C279" s="326" t="s">
        <v>181</v>
      </c>
      <c r="D279" s="327"/>
      <c r="E279" s="124"/>
      <c r="F279" s="124"/>
      <c r="G279" s="124"/>
      <c r="H279" s="124"/>
      <c r="I279" s="124"/>
      <c r="J279" s="124"/>
      <c r="K279" s="124"/>
      <c r="L279" s="124"/>
      <c r="M279" s="124"/>
      <c r="N279" s="124"/>
      <c r="O279" s="124"/>
      <c r="P279" s="124"/>
      <c r="Q279" s="124"/>
      <c r="R279" s="124"/>
      <c r="S279" s="124"/>
      <c r="T279" s="124"/>
      <c r="U279" s="124"/>
      <c r="V279" s="124"/>
      <c r="W279" s="304"/>
    </row>
    <row r="280" spans="1:23" x14ac:dyDescent="0.2">
      <c r="B280" s="69"/>
      <c r="C280" s="326" t="s">
        <v>182</v>
      </c>
      <c r="D280" s="327"/>
      <c r="E280" s="124"/>
      <c r="F280" s="124"/>
      <c r="G280" s="124"/>
      <c r="H280" s="124"/>
      <c r="I280" s="124"/>
      <c r="J280" s="124"/>
      <c r="K280" s="124"/>
      <c r="L280" s="124"/>
      <c r="M280" s="124"/>
      <c r="N280" s="124"/>
      <c r="O280" s="124"/>
      <c r="P280" s="124"/>
      <c r="Q280" s="124"/>
      <c r="R280" s="124"/>
      <c r="S280" s="124"/>
      <c r="T280" s="124"/>
      <c r="U280" s="124"/>
      <c r="V280" s="124"/>
      <c r="W280" s="304"/>
    </row>
    <row r="281" spans="1:23" x14ac:dyDescent="0.2">
      <c r="B281" s="69"/>
      <c r="C281" s="326" t="s">
        <v>183</v>
      </c>
      <c r="D281" s="327"/>
      <c r="E281" s="124"/>
      <c r="F281" s="124"/>
      <c r="G281" s="124"/>
      <c r="H281" s="124"/>
      <c r="I281" s="124"/>
      <c r="J281" s="124"/>
      <c r="K281" s="124"/>
      <c r="L281" s="124"/>
      <c r="M281" s="124"/>
      <c r="N281" s="124"/>
      <c r="O281" s="124"/>
      <c r="P281" s="124"/>
      <c r="Q281" s="124"/>
      <c r="R281" s="124"/>
      <c r="S281" s="124"/>
      <c r="T281" s="124"/>
      <c r="U281" s="124"/>
      <c r="V281" s="124"/>
      <c r="W281" s="304"/>
    </row>
    <row r="282" spans="1:23" x14ac:dyDescent="0.2">
      <c r="B282" s="69"/>
      <c r="C282" s="326" t="s">
        <v>184</v>
      </c>
      <c r="D282" s="327"/>
      <c r="E282" s="124"/>
      <c r="F282" s="124"/>
      <c r="G282" s="124"/>
      <c r="H282" s="124"/>
      <c r="I282" s="124"/>
      <c r="J282" s="124"/>
      <c r="K282" s="124"/>
      <c r="L282" s="124"/>
      <c r="M282" s="124"/>
      <c r="N282" s="124"/>
      <c r="O282" s="124"/>
      <c r="P282" s="124"/>
      <c r="Q282" s="124"/>
      <c r="R282" s="124"/>
      <c r="S282" s="124"/>
      <c r="T282" s="124"/>
      <c r="U282" s="124"/>
      <c r="V282" s="124"/>
      <c r="W282" s="304"/>
    </row>
    <row r="283" spans="1:23" x14ac:dyDescent="0.2">
      <c r="B283" s="69"/>
      <c r="C283" s="322" t="s">
        <v>185</v>
      </c>
      <c r="D283" s="323"/>
      <c r="E283" s="261"/>
      <c r="F283" s="261"/>
      <c r="G283" s="261"/>
      <c r="H283" s="261">
        <f>+H285</f>
        <v>3454</v>
      </c>
      <c r="I283" s="261"/>
      <c r="J283" s="261"/>
      <c r="K283" s="261"/>
      <c r="L283" s="261">
        <f t="shared" ref="L283:O283" si="44">+L285</f>
        <v>84092</v>
      </c>
      <c r="M283" s="261"/>
      <c r="N283" s="261"/>
      <c r="O283" s="261">
        <f t="shared" si="44"/>
        <v>116813</v>
      </c>
      <c r="P283" s="261">
        <f t="shared" ref="P283:W283" si="45">+P285</f>
        <v>120126</v>
      </c>
      <c r="Q283" s="261">
        <f t="shared" si="45"/>
        <v>140247</v>
      </c>
      <c r="R283" s="261">
        <f t="shared" si="45"/>
        <v>149717</v>
      </c>
      <c r="S283" s="261">
        <f t="shared" si="45"/>
        <v>158160</v>
      </c>
      <c r="T283" s="261"/>
      <c r="U283" s="261">
        <f t="shared" si="45"/>
        <v>170587</v>
      </c>
      <c r="V283" s="261">
        <f t="shared" si="45"/>
        <v>187729</v>
      </c>
      <c r="W283" s="262">
        <f t="shared" si="45"/>
        <v>213734</v>
      </c>
    </row>
    <row r="284" spans="1:23" ht="13.5" hidden="1" customHeight="1" thickBot="1" x14ac:dyDescent="0.25">
      <c r="B284" s="69"/>
      <c r="C284" s="331"/>
      <c r="D284" s="327"/>
      <c r="E284" s="119"/>
      <c r="F284" s="119"/>
      <c r="G284" s="119"/>
      <c r="H284" s="119"/>
      <c r="I284" s="119"/>
      <c r="J284" s="119"/>
      <c r="K284" s="119"/>
      <c r="L284" s="119"/>
      <c r="M284" s="119"/>
      <c r="N284" s="119"/>
      <c r="O284" s="119"/>
      <c r="P284" s="119"/>
      <c r="Q284" s="119"/>
      <c r="R284" s="119"/>
      <c r="S284" s="119"/>
      <c r="T284" s="119"/>
      <c r="U284" s="119"/>
      <c r="V284" s="119"/>
      <c r="W284" s="120"/>
    </row>
    <row r="285" spans="1:23" x14ac:dyDescent="0.2">
      <c r="B285" s="69"/>
      <c r="C285" s="326" t="s">
        <v>186</v>
      </c>
      <c r="D285" s="327"/>
      <c r="E285" s="332"/>
      <c r="F285" s="332"/>
      <c r="G285" s="332"/>
      <c r="H285" s="332">
        <v>3454</v>
      </c>
      <c r="I285" s="332"/>
      <c r="J285" s="332"/>
      <c r="K285" s="332"/>
      <c r="L285" s="332">
        <v>84092</v>
      </c>
      <c r="M285" s="332"/>
      <c r="N285" s="332"/>
      <c r="O285" s="332">
        <v>116813</v>
      </c>
      <c r="P285" s="332">
        <v>120126</v>
      </c>
      <c r="Q285" s="332">
        <v>140247</v>
      </c>
      <c r="R285" s="332">
        <v>149717</v>
      </c>
      <c r="S285" s="332">
        <v>158160</v>
      </c>
      <c r="T285" s="332"/>
      <c r="U285" s="332">
        <v>170587</v>
      </c>
      <c r="V285" s="332">
        <v>187729</v>
      </c>
      <c r="W285" s="157">
        <v>213734</v>
      </c>
    </row>
    <row r="286" spans="1:23" x14ac:dyDescent="0.2">
      <c r="A286"/>
      <c r="B286" s="34" t="s">
        <v>63</v>
      </c>
      <c r="C286" s="333"/>
      <c r="D286" s="334"/>
      <c r="E286" s="256"/>
      <c r="F286" s="256"/>
      <c r="G286" s="256"/>
      <c r="H286" s="256">
        <f>SUM(H287,H289,H292,H295,H300,H305,H309,H312,H320)</f>
        <v>453539</v>
      </c>
      <c r="I286" s="256"/>
      <c r="J286" s="256"/>
      <c r="K286" s="256"/>
      <c r="L286" s="256">
        <f t="shared" ref="L286:O286" si="46">+L287+L289+L292+L295+L300+L305+L309+L312+L315+L320</f>
        <v>1170865</v>
      </c>
      <c r="M286" s="256"/>
      <c r="N286" s="256"/>
      <c r="O286" s="256">
        <f t="shared" si="46"/>
        <v>1429050</v>
      </c>
      <c r="P286" s="256">
        <f t="shared" ref="P286:W286" si="47">+P287+P289+P292+P295+P300+P305+P309+P312+P315+P320</f>
        <v>1481830</v>
      </c>
      <c r="Q286" s="256">
        <f t="shared" si="47"/>
        <v>1520660</v>
      </c>
      <c r="R286" s="256">
        <f t="shared" si="47"/>
        <v>1510892</v>
      </c>
      <c r="S286" s="256">
        <f t="shared" si="47"/>
        <v>1497394</v>
      </c>
      <c r="T286" s="256"/>
      <c r="U286" s="256">
        <f t="shared" si="47"/>
        <v>1562266</v>
      </c>
      <c r="V286" s="256">
        <f t="shared" si="47"/>
        <v>1605927</v>
      </c>
      <c r="W286" s="130">
        <f t="shared" si="47"/>
        <v>1704478</v>
      </c>
    </row>
    <row r="287" spans="1:23" ht="14.25" customHeight="1" x14ac:dyDescent="0.2">
      <c r="A287"/>
      <c r="B287" s="69"/>
      <c r="C287" s="322" t="s">
        <v>152</v>
      </c>
      <c r="D287" s="323"/>
      <c r="E287" s="324"/>
      <c r="F287" s="324"/>
      <c r="G287" s="324"/>
      <c r="H287" s="324"/>
      <c r="I287" s="324"/>
      <c r="J287" s="324"/>
      <c r="K287" s="324"/>
      <c r="L287" s="324">
        <f t="shared" ref="L287:W287" si="48">+L288</f>
        <v>0</v>
      </c>
      <c r="M287" s="324"/>
      <c r="N287" s="324"/>
      <c r="O287" s="324">
        <f t="shared" si="48"/>
        <v>0</v>
      </c>
      <c r="P287" s="324">
        <f t="shared" si="48"/>
        <v>0</v>
      </c>
      <c r="Q287" s="324">
        <f t="shared" si="48"/>
        <v>0</v>
      </c>
      <c r="R287" s="324">
        <f t="shared" si="48"/>
        <v>0</v>
      </c>
      <c r="S287" s="324">
        <f t="shared" si="48"/>
        <v>0</v>
      </c>
      <c r="T287" s="324"/>
      <c r="U287" s="324">
        <f t="shared" si="48"/>
        <v>0</v>
      </c>
      <c r="V287" s="324">
        <f t="shared" si="48"/>
        <v>0</v>
      </c>
      <c r="W287" s="325">
        <f t="shared" si="48"/>
        <v>0</v>
      </c>
    </row>
    <row r="288" spans="1:23" ht="16.5" customHeight="1" x14ac:dyDescent="0.2">
      <c r="A288"/>
      <c r="B288" s="69"/>
      <c r="C288" s="326" t="s">
        <v>153</v>
      </c>
      <c r="D288" s="327"/>
      <c r="E288" s="163"/>
      <c r="F288" s="163"/>
      <c r="G288" s="163"/>
      <c r="H288" s="163"/>
      <c r="I288" s="163"/>
      <c r="J288" s="163"/>
      <c r="K288" s="163"/>
      <c r="L288" s="163"/>
      <c r="M288" s="163"/>
      <c r="N288" s="163"/>
      <c r="O288" s="163"/>
      <c r="P288" s="163"/>
      <c r="Q288" s="163"/>
      <c r="R288" s="163"/>
      <c r="S288" s="163"/>
      <c r="T288" s="163"/>
      <c r="U288" s="163"/>
      <c r="V288" s="163"/>
      <c r="W288" s="328"/>
    </row>
    <row r="289" spans="1:23" ht="12.75" customHeight="1" x14ac:dyDescent="0.2">
      <c r="A289"/>
      <c r="B289" s="69"/>
      <c r="C289" s="322" t="s">
        <v>154</v>
      </c>
      <c r="D289" s="323"/>
      <c r="E289" s="261"/>
      <c r="F289" s="261"/>
      <c r="G289" s="261"/>
      <c r="H289" s="261">
        <f>SUM(H290:H291)</f>
        <v>49715</v>
      </c>
      <c r="I289" s="261"/>
      <c r="J289" s="261"/>
      <c r="K289" s="261"/>
      <c r="L289" s="261">
        <f>+L290+L291</f>
        <v>200701</v>
      </c>
      <c r="M289" s="261"/>
      <c r="N289" s="261"/>
      <c r="O289" s="261">
        <f t="shared" ref="O289:W289" si="49">+O290+O291</f>
        <v>242194</v>
      </c>
      <c r="P289" s="261">
        <f t="shared" si="49"/>
        <v>258572</v>
      </c>
      <c r="Q289" s="261">
        <f t="shared" si="49"/>
        <v>273480</v>
      </c>
      <c r="R289" s="261">
        <f t="shared" si="49"/>
        <v>247913</v>
      </c>
      <c r="S289" s="261">
        <f t="shared" si="49"/>
        <v>244849</v>
      </c>
      <c r="T289" s="261"/>
      <c r="U289" s="261">
        <f t="shared" si="49"/>
        <v>251918</v>
      </c>
      <c r="V289" s="261">
        <f t="shared" si="49"/>
        <v>283964</v>
      </c>
      <c r="W289" s="261">
        <f t="shared" si="49"/>
        <v>303449</v>
      </c>
    </row>
    <row r="290" spans="1:23" x14ac:dyDescent="0.2">
      <c r="B290" s="69"/>
      <c r="C290" s="326" t="s">
        <v>155</v>
      </c>
      <c r="D290" s="327"/>
      <c r="E290" s="124"/>
      <c r="F290" s="124"/>
      <c r="G290" s="124"/>
      <c r="H290" s="124"/>
      <c r="I290" s="124"/>
      <c r="J290" s="124"/>
      <c r="K290" s="124"/>
      <c r="L290" s="124">
        <v>167026</v>
      </c>
      <c r="M290" s="124"/>
      <c r="N290" s="124"/>
      <c r="O290" s="124">
        <v>194975</v>
      </c>
      <c r="P290" s="124">
        <v>206643</v>
      </c>
      <c r="Q290" s="124">
        <v>218014</v>
      </c>
      <c r="R290" s="124">
        <v>193078</v>
      </c>
      <c r="S290" s="124">
        <v>190356</v>
      </c>
      <c r="T290" s="124"/>
      <c r="U290" s="124">
        <v>201907</v>
      </c>
      <c r="V290" s="124">
        <v>229607</v>
      </c>
      <c r="W290" s="304">
        <v>245322</v>
      </c>
    </row>
    <row r="291" spans="1:23" ht="11.25" customHeight="1" x14ac:dyDescent="0.2">
      <c r="A291"/>
      <c r="B291" s="69"/>
      <c r="C291" s="326" t="s">
        <v>156</v>
      </c>
      <c r="D291" s="327"/>
      <c r="E291" s="124"/>
      <c r="F291" s="124"/>
      <c r="G291" s="124"/>
      <c r="H291" s="124">
        <v>49715</v>
      </c>
      <c r="I291" s="124"/>
      <c r="J291" s="124"/>
      <c r="K291" s="124"/>
      <c r="L291" s="124">
        <v>33675</v>
      </c>
      <c r="M291" s="124"/>
      <c r="N291" s="124"/>
      <c r="O291" s="124">
        <v>47219</v>
      </c>
      <c r="P291" s="124">
        <v>51929</v>
      </c>
      <c r="Q291" s="124">
        <v>55466</v>
      </c>
      <c r="R291" s="124">
        <v>54835</v>
      </c>
      <c r="S291" s="124">
        <v>54493</v>
      </c>
      <c r="T291" s="124"/>
      <c r="U291" s="124">
        <v>50011</v>
      </c>
      <c r="V291" s="124">
        <v>54357</v>
      </c>
      <c r="W291" s="304">
        <v>58127</v>
      </c>
    </row>
    <row r="292" spans="1:23" ht="11.25" customHeight="1" x14ac:dyDescent="0.2">
      <c r="A292"/>
      <c r="B292" s="69"/>
      <c r="C292" s="322" t="s">
        <v>157</v>
      </c>
      <c r="D292" s="323"/>
      <c r="E292" s="261"/>
      <c r="F292" s="261"/>
      <c r="G292" s="261"/>
      <c r="H292" s="261">
        <f>SUM(H293:H294)</f>
        <v>30259</v>
      </c>
      <c r="I292" s="261"/>
      <c r="J292" s="261"/>
      <c r="K292" s="261"/>
      <c r="L292" s="261">
        <f>+L293+L294</f>
        <v>93268</v>
      </c>
      <c r="M292" s="261"/>
      <c r="N292" s="261"/>
      <c r="O292" s="261">
        <f t="shared" ref="O292" si="50">+O293+O294</f>
        <v>88544</v>
      </c>
      <c r="P292" s="261">
        <f t="shared" ref="P292:W292" si="51">+P293+P294</f>
        <v>93252</v>
      </c>
      <c r="Q292" s="261">
        <f t="shared" si="51"/>
        <v>96878</v>
      </c>
      <c r="R292" s="261">
        <f t="shared" si="51"/>
        <v>100347</v>
      </c>
      <c r="S292" s="261">
        <f t="shared" si="51"/>
        <v>102478</v>
      </c>
      <c r="T292" s="261"/>
      <c r="U292" s="261">
        <f t="shared" si="51"/>
        <v>101674</v>
      </c>
      <c r="V292" s="261">
        <f t="shared" si="51"/>
        <v>100789</v>
      </c>
      <c r="W292" s="262">
        <f t="shared" si="51"/>
        <v>102470</v>
      </c>
    </row>
    <row r="293" spans="1:23" ht="13.7" customHeight="1" x14ac:dyDescent="0.2">
      <c r="A293"/>
      <c r="B293" s="69"/>
      <c r="C293" s="326" t="s">
        <v>158</v>
      </c>
      <c r="D293" s="327"/>
      <c r="E293" s="124"/>
      <c r="F293" s="124"/>
      <c r="G293" s="124"/>
      <c r="H293" s="124">
        <v>6542</v>
      </c>
      <c r="I293" s="124"/>
      <c r="J293" s="124"/>
      <c r="K293" s="124"/>
      <c r="L293" s="124">
        <v>16061</v>
      </c>
      <c r="M293" s="124"/>
      <c r="N293" s="124"/>
      <c r="O293" s="124">
        <v>36978</v>
      </c>
      <c r="P293" s="124">
        <v>38153</v>
      </c>
      <c r="Q293" s="124">
        <v>39577</v>
      </c>
      <c r="R293" s="124">
        <v>41219</v>
      </c>
      <c r="S293" s="124">
        <v>43353</v>
      </c>
      <c r="T293" s="124"/>
      <c r="U293" s="124">
        <v>44449</v>
      </c>
      <c r="V293" s="124">
        <v>43890</v>
      </c>
      <c r="W293" s="304">
        <v>43912</v>
      </c>
    </row>
    <row r="294" spans="1:23" ht="13.7" customHeight="1" x14ac:dyDescent="0.2">
      <c r="A294"/>
      <c r="B294" s="69"/>
      <c r="C294" s="326" t="s">
        <v>159</v>
      </c>
      <c r="D294" s="327"/>
      <c r="E294" s="124"/>
      <c r="F294" s="124"/>
      <c r="G294" s="124"/>
      <c r="H294" s="124">
        <v>23717</v>
      </c>
      <c r="I294" s="124"/>
      <c r="J294" s="124"/>
      <c r="K294" s="124"/>
      <c r="L294" s="124">
        <v>77207</v>
      </c>
      <c r="M294" s="124"/>
      <c r="N294" s="124"/>
      <c r="O294" s="124">
        <v>51566</v>
      </c>
      <c r="P294" s="124">
        <v>55099</v>
      </c>
      <c r="Q294" s="124">
        <v>57301</v>
      </c>
      <c r="R294" s="124">
        <v>59128</v>
      </c>
      <c r="S294" s="124">
        <v>59125</v>
      </c>
      <c r="T294" s="124"/>
      <c r="U294" s="124">
        <v>57225</v>
      </c>
      <c r="V294" s="124">
        <v>56899</v>
      </c>
      <c r="W294" s="304">
        <v>58558</v>
      </c>
    </row>
    <row r="295" spans="1:23" ht="13.7" customHeight="1" x14ac:dyDescent="0.2">
      <c r="A295"/>
      <c r="B295" s="69"/>
      <c r="C295" s="322" t="s">
        <v>160</v>
      </c>
      <c r="D295" s="323"/>
      <c r="E295" s="261"/>
      <c r="F295" s="261"/>
      <c r="G295" s="261"/>
      <c r="H295" s="261">
        <f>SUM(H296:H299)</f>
        <v>136769</v>
      </c>
      <c r="I295" s="261"/>
      <c r="J295" s="261"/>
      <c r="K295" s="261"/>
      <c r="L295" s="261">
        <f t="shared" ref="L295:O295" si="52">+L296+L297+L298+L299</f>
        <v>399384</v>
      </c>
      <c r="M295" s="261"/>
      <c r="N295" s="261"/>
      <c r="O295" s="261">
        <f t="shared" si="52"/>
        <v>517917</v>
      </c>
      <c r="P295" s="261">
        <f t="shared" ref="P295:W295" si="53">+P296+P297+P298+P299</f>
        <v>524461</v>
      </c>
      <c r="Q295" s="261">
        <f t="shared" si="53"/>
        <v>537652</v>
      </c>
      <c r="R295" s="261">
        <f t="shared" si="53"/>
        <v>542635</v>
      </c>
      <c r="S295" s="261">
        <f t="shared" si="53"/>
        <v>534635</v>
      </c>
      <c r="T295" s="261"/>
      <c r="U295" s="261">
        <f t="shared" si="53"/>
        <v>577796</v>
      </c>
      <c r="V295" s="261">
        <f t="shared" si="53"/>
        <v>567198</v>
      </c>
      <c r="W295" s="262">
        <f t="shared" si="53"/>
        <v>601540</v>
      </c>
    </row>
    <row r="296" spans="1:23" ht="13.7" customHeight="1" x14ac:dyDescent="0.2">
      <c r="A296"/>
      <c r="B296" s="69"/>
      <c r="C296" s="326" t="s">
        <v>161</v>
      </c>
      <c r="D296" s="327"/>
      <c r="E296" s="124"/>
      <c r="F296" s="124"/>
      <c r="G296" s="124"/>
      <c r="H296" s="124">
        <v>4055</v>
      </c>
      <c r="I296" s="124"/>
      <c r="J296" s="124"/>
      <c r="K296" s="124"/>
      <c r="L296" s="124">
        <v>46754</v>
      </c>
      <c r="M296" s="124"/>
      <c r="N296" s="124"/>
      <c r="O296" s="124">
        <v>70406</v>
      </c>
      <c r="P296" s="124">
        <v>66954</v>
      </c>
      <c r="Q296" s="124">
        <v>81107</v>
      </c>
      <c r="R296" s="124">
        <v>78102</v>
      </c>
      <c r="S296" s="124">
        <v>79164</v>
      </c>
      <c r="T296" s="124"/>
      <c r="U296" s="124">
        <v>149157</v>
      </c>
      <c r="V296" s="124">
        <v>149327</v>
      </c>
      <c r="W296" s="304">
        <v>154989</v>
      </c>
    </row>
    <row r="297" spans="1:23" ht="13.7" customHeight="1" x14ac:dyDescent="0.2">
      <c r="A297"/>
      <c r="B297" s="69"/>
      <c r="C297" s="326" t="s">
        <v>162</v>
      </c>
      <c r="D297" s="327"/>
      <c r="E297" s="124"/>
      <c r="F297" s="124"/>
      <c r="G297" s="124"/>
      <c r="H297" s="124"/>
      <c r="I297" s="124"/>
      <c r="J297" s="124"/>
      <c r="K297" s="124"/>
      <c r="L297" s="124">
        <v>35417</v>
      </c>
      <c r="M297" s="124"/>
      <c r="N297" s="124"/>
      <c r="O297" s="124">
        <v>45537</v>
      </c>
      <c r="P297" s="124">
        <v>47461</v>
      </c>
      <c r="Q297" s="124">
        <v>47576</v>
      </c>
      <c r="R297" s="124">
        <v>48314</v>
      </c>
      <c r="S297" s="124">
        <v>47632</v>
      </c>
      <c r="T297" s="124"/>
      <c r="U297" s="124">
        <v>43953</v>
      </c>
      <c r="V297" s="124">
        <v>41009</v>
      </c>
      <c r="W297" s="304">
        <v>41158</v>
      </c>
    </row>
    <row r="298" spans="1:23" ht="13.7" customHeight="1" x14ac:dyDescent="0.2">
      <c r="A298"/>
      <c r="B298" s="69"/>
      <c r="C298" s="326" t="s">
        <v>163</v>
      </c>
      <c r="D298" s="327"/>
      <c r="E298" s="124"/>
      <c r="F298" s="124"/>
      <c r="G298" s="124"/>
      <c r="H298" s="124">
        <v>85307</v>
      </c>
      <c r="I298" s="124"/>
      <c r="J298" s="124"/>
      <c r="K298" s="124"/>
      <c r="L298" s="124">
        <v>186540</v>
      </c>
      <c r="M298" s="124"/>
      <c r="N298" s="124"/>
      <c r="O298" s="124">
        <v>237413</v>
      </c>
      <c r="P298" s="124">
        <v>243062</v>
      </c>
      <c r="Q298" s="124">
        <v>243812</v>
      </c>
      <c r="R298" s="124">
        <v>251127</v>
      </c>
      <c r="S298" s="124">
        <v>253379</v>
      </c>
      <c r="T298" s="124"/>
      <c r="U298" s="124">
        <v>235601</v>
      </c>
      <c r="V298" s="124">
        <v>232842</v>
      </c>
      <c r="W298" s="304">
        <v>263050</v>
      </c>
    </row>
    <row r="299" spans="1:23" x14ac:dyDescent="0.2">
      <c r="B299" s="69"/>
      <c r="C299" s="326" t="s">
        <v>164</v>
      </c>
      <c r="D299" s="327"/>
      <c r="E299" s="124"/>
      <c r="F299" s="124"/>
      <c r="G299" s="124"/>
      <c r="H299" s="124">
        <v>47407</v>
      </c>
      <c r="I299" s="124"/>
      <c r="J299" s="124"/>
      <c r="K299" s="124"/>
      <c r="L299" s="124">
        <v>130673</v>
      </c>
      <c r="M299" s="124"/>
      <c r="N299" s="124"/>
      <c r="O299" s="124">
        <v>164561</v>
      </c>
      <c r="P299" s="124">
        <v>166984</v>
      </c>
      <c r="Q299" s="124">
        <v>165157</v>
      </c>
      <c r="R299" s="124">
        <v>165092</v>
      </c>
      <c r="S299" s="124">
        <v>154460</v>
      </c>
      <c r="T299" s="124"/>
      <c r="U299" s="124">
        <v>149085</v>
      </c>
      <c r="V299" s="124">
        <v>144020</v>
      </c>
      <c r="W299" s="304">
        <v>142343</v>
      </c>
    </row>
    <row r="300" spans="1:23" x14ac:dyDescent="0.2">
      <c r="B300" s="69"/>
      <c r="C300" s="329" t="s">
        <v>165</v>
      </c>
      <c r="D300" s="323"/>
      <c r="E300" s="261"/>
      <c r="F300" s="261"/>
      <c r="G300" s="261"/>
      <c r="H300" s="261">
        <f>SUM(H301:H304)</f>
        <v>39943</v>
      </c>
      <c r="I300" s="261"/>
      <c r="J300" s="261"/>
      <c r="K300" s="261"/>
      <c r="L300" s="261">
        <f>L301+L302+L303+L304</f>
        <v>115124</v>
      </c>
      <c r="M300" s="261"/>
      <c r="N300" s="261"/>
      <c r="O300" s="261">
        <f t="shared" ref="O300:V300" si="54">O301+O302+O303+O304</f>
        <v>137443</v>
      </c>
      <c r="P300" s="261">
        <f t="shared" si="54"/>
        <v>143194</v>
      </c>
      <c r="Q300" s="261">
        <f t="shared" si="54"/>
        <v>142667</v>
      </c>
      <c r="R300" s="261">
        <f t="shared" si="54"/>
        <v>139838</v>
      </c>
      <c r="S300" s="261">
        <f t="shared" si="54"/>
        <v>135605</v>
      </c>
      <c r="T300" s="261"/>
      <c r="U300" s="261">
        <f t="shared" si="54"/>
        <v>132852</v>
      </c>
      <c r="V300" s="261">
        <f t="shared" si="54"/>
        <v>133493</v>
      </c>
      <c r="W300" s="261">
        <f>W301+W302+W303+W304</f>
        <v>136865</v>
      </c>
    </row>
    <row r="301" spans="1:23" x14ac:dyDescent="0.2">
      <c r="B301" s="69"/>
      <c r="C301" s="326" t="s">
        <v>166</v>
      </c>
      <c r="D301" s="327"/>
      <c r="E301" s="124"/>
      <c r="F301" s="124"/>
      <c r="G301" s="124"/>
      <c r="H301" s="124">
        <v>18388</v>
      </c>
      <c r="I301" s="124"/>
      <c r="J301" s="124"/>
      <c r="K301" s="124"/>
      <c r="L301" s="124">
        <v>38086</v>
      </c>
      <c r="M301" s="124"/>
      <c r="N301" s="124"/>
      <c r="O301" s="124">
        <v>19450</v>
      </c>
      <c r="P301" s="124">
        <v>20918</v>
      </c>
      <c r="Q301" s="124">
        <v>22265</v>
      </c>
      <c r="R301" s="124">
        <v>22548</v>
      </c>
      <c r="S301" s="124">
        <v>22230</v>
      </c>
      <c r="T301" s="124"/>
      <c r="U301" s="124">
        <v>21923</v>
      </c>
      <c r="V301" s="124">
        <v>22584</v>
      </c>
      <c r="W301" s="304">
        <v>24198</v>
      </c>
    </row>
    <row r="302" spans="1:23" x14ac:dyDescent="0.2">
      <c r="B302" s="69"/>
      <c r="C302" s="326" t="s">
        <v>167</v>
      </c>
      <c r="D302" s="327"/>
      <c r="E302" s="124"/>
      <c r="F302" s="124"/>
      <c r="G302" s="124"/>
      <c r="H302" s="124">
        <v>21555</v>
      </c>
      <c r="I302" s="124"/>
      <c r="J302" s="124"/>
      <c r="K302" s="124"/>
      <c r="L302" s="124">
        <v>9713</v>
      </c>
      <c r="M302" s="124"/>
      <c r="N302" s="124"/>
      <c r="O302" s="124">
        <v>36563</v>
      </c>
      <c r="P302" s="124">
        <v>38038</v>
      </c>
      <c r="Q302" s="124">
        <v>39156</v>
      </c>
      <c r="R302" s="124">
        <v>38917</v>
      </c>
      <c r="S302" s="124">
        <v>38413</v>
      </c>
      <c r="T302" s="124"/>
      <c r="U302" s="124">
        <v>37480</v>
      </c>
      <c r="V302" s="124">
        <v>36427</v>
      </c>
      <c r="W302" s="304">
        <v>36984</v>
      </c>
    </row>
    <row r="303" spans="1:23" x14ac:dyDescent="0.2">
      <c r="B303" s="69"/>
      <c r="C303" s="326" t="s">
        <v>168</v>
      </c>
      <c r="D303" s="327"/>
      <c r="E303" s="124"/>
      <c r="F303" s="124"/>
      <c r="G303" s="124"/>
      <c r="H303" s="124"/>
      <c r="I303" s="124"/>
      <c r="J303" s="124"/>
      <c r="K303" s="124"/>
      <c r="L303" s="124">
        <v>4825</v>
      </c>
      <c r="M303" s="124"/>
      <c r="N303" s="124"/>
      <c r="O303" s="124">
        <v>7562</v>
      </c>
      <c r="P303" s="124">
        <v>8306</v>
      </c>
      <c r="Q303" s="124">
        <v>9629</v>
      </c>
      <c r="R303" s="124">
        <v>9705</v>
      </c>
      <c r="S303" s="124">
        <v>9508</v>
      </c>
      <c r="T303" s="124"/>
      <c r="U303" s="124">
        <v>9517</v>
      </c>
      <c r="V303" s="124">
        <v>9558</v>
      </c>
      <c r="W303" s="304">
        <v>10140</v>
      </c>
    </row>
    <row r="304" spans="1:23" x14ac:dyDescent="0.2">
      <c r="B304" s="69"/>
      <c r="C304" s="326" t="s">
        <v>169</v>
      </c>
      <c r="D304" s="327"/>
      <c r="E304" s="124"/>
      <c r="F304" s="124"/>
      <c r="G304" s="124"/>
      <c r="H304" s="124"/>
      <c r="I304" s="124"/>
      <c r="J304" s="124"/>
      <c r="K304" s="124"/>
      <c r="L304" s="124">
        <v>62500</v>
      </c>
      <c r="M304" s="124"/>
      <c r="N304" s="124"/>
      <c r="O304" s="124">
        <v>73868</v>
      </c>
      <c r="P304" s="124">
        <v>75932</v>
      </c>
      <c r="Q304" s="124">
        <v>71617</v>
      </c>
      <c r="R304" s="124">
        <v>68668</v>
      </c>
      <c r="S304" s="124">
        <v>65454</v>
      </c>
      <c r="T304" s="124"/>
      <c r="U304" s="124">
        <v>63932</v>
      </c>
      <c r="V304" s="124">
        <v>64924</v>
      </c>
      <c r="W304" s="304">
        <v>65543</v>
      </c>
    </row>
    <row r="305" spans="2:23" x14ac:dyDescent="0.2">
      <c r="B305" s="69"/>
      <c r="C305" s="329" t="s">
        <v>170</v>
      </c>
      <c r="D305" s="323"/>
      <c r="E305" s="261"/>
      <c r="F305" s="261"/>
      <c r="G305" s="261"/>
      <c r="H305" s="261">
        <f>SUM(H306:H308)</f>
        <v>94291</v>
      </c>
      <c r="I305" s="261"/>
      <c r="J305" s="261"/>
      <c r="K305" s="261"/>
      <c r="L305" s="261">
        <f t="shared" ref="L305:O305" si="55">+L306+L307+L308</f>
        <v>141734</v>
      </c>
      <c r="M305" s="261"/>
      <c r="N305" s="261"/>
      <c r="O305" s="261">
        <f t="shared" si="55"/>
        <v>173982</v>
      </c>
      <c r="P305" s="261">
        <f t="shared" ref="P305:W305" si="56">+P306+P307+P308</f>
        <v>179680</v>
      </c>
      <c r="Q305" s="261">
        <f t="shared" si="56"/>
        <v>180064</v>
      </c>
      <c r="R305" s="261">
        <f t="shared" si="56"/>
        <v>183924</v>
      </c>
      <c r="S305" s="261">
        <f t="shared" si="56"/>
        <v>182608</v>
      </c>
      <c r="T305" s="261"/>
      <c r="U305" s="261">
        <f t="shared" si="56"/>
        <v>196641</v>
      </c>
      <c r="V305" s="261">
        <f t="shared" si="56"/>
        <v>205935</v>
      </c>
      <c r="W305" s="262">
        <f t="shared" si="56"/>
        <v>213264</v>
      </c>
    </row>
    <row r="306" spans="2:23" x14ac:dyDescent="0.2">
      <c r="B306" s="69"/>
      <c r="C306" s="326" t="s">
        <v>171</v>
      </c>
      <c r="D306" s="327"/>
      <c r="E306" s="124"/>
      <c r="F306" s="124"/>
      <c r="G306" s="124"/>
      <c r="H306" s="124">
        <v>67230</v>
      </c>
      <c r="I306" s="124"/>
      <c r="J306" s="124"/>
      <c r="K306" s="124"/>
      <c r="L306" s="124">
        <v>67153</v>
      </c>
      <c r="M306" s="124"/>
      <c r="N306" s="124"/>
      <c r="O306" s="124">
        <v>75396</v>
      </c>
      <c r="P306" s="124">
        <v>75754</v>
      </c>
      <c r="Q306" s="124">
        <v>75136</v>
      </c>
      <c r="R306" s="124">
        <v>77552</v>
      </c>
      <c r="S306" s="124">
        <v>74855</v>
      </c>
      <c r="T306" s="124"/>
      <c r="U306" s="124">
        <v>82149</v>
      </c>
      <c r="V306" s="124">
        <v>85618</v>
      </c>
      <c r="W306" s="304">
        <v>88971</v>
      </c>
    </row>
    <row r="307" spans="2:23" x14ac:dyDescent="0.2">
      <c r="B307" s="69"/>
      <c r="C307" s="326" t="s">
        <v>172</v>
      </c>
      <c r="D307" s="327"/>
      <c r="E307" s="124"/>
      <c r="F307" s="124"/>
      <c r="G307" s="124"/>
      <c r="H307" s="124"/>
      <c r="I307" s="124"/>
      <c r="J307" s="124"/>
      <c r="K307" s="124"/>
      <c r="L307" s="124">
        <v>18321</v>
      </c>
      <c r="M307" s="124"/>
      <c r="N307" s="124"/>
      <c r="O307" s="124">
        <v>27696</v>
      </c>
      <c r="P307" s="124">
        <v>28106</v>
      </c>
      <c r="Q307" s="124">
        <v>28522</v>
      </c>
      <c r="R307" s="124">
        <v>30318</v>
      </c>
      <c r="S307" s="124">
        <v>30360</v>
      </c>
      <c r="T307" s="124"/>
      <c r="U307" s="124">
        <v>33700</v>
      </c>
      <c r="V307" s="124">
        <v>36401</v>
      </c>
      <c r="W307" s="304">
        <v>39564</v>
      </c>
    </row>
    <row r="308" spans="2:23" x14ac:dyDescent="0.2">
      <c r="B308" s="69"/>
      <c r="C308" s="326" t="s">
        <v>173</v>
      </c>
      <c r="D308" s="327"/>
      <c r="E308" s="124"/>
      <c r="F308" s="124"/>
      <c r="G308" s="124"/>
      <c r="H308" s="124">
        <v>27061</v>
      </c>
      <c r="I308" s="124"/>
      <c r="J308" s="124"/>
      <c r="K308" s="124"/>
      <c r="L308" s="124">
        <v>56260</v>
      </c>
      <c r="M308" s="124"/>
      <c r="N308" s="124"/>
      <c r="O308" s="124">
        <v>70890</v>
      </c>
      <c r="P308" s="124">
        <v>75820</v>
      </c>
      <c r="Q308" s="124">
        <v>76406</v>
      </c>
      <c r="R308" s="124">
        <v>76054</v>
      </c>
      <c r="S308" s="124">
        <v>77393</v>
      </c>
      <c r="T308" s="124"/>
      <c r="U308" s="124">
        <v>80792</v>
      </c>
      <c r="V308" s="124">
        <v>83916</v>
      </c>
      <c r="W308" s="304">
        <v>84729</v>
      </c>
    </row>
    <row r="309" spans="2:23" x14ac:dyDescent="0.2">
      <c r="B309" s="69"/>
      <c r="C309" s="329" t="s">
        <v>174</v>
      </c>
      <c r="D309" s="323"/>
      <c r="E309" s="261"/>
      <c r="F309" s="261"/>
      <c r="G309" s="261"/>
      <c r="H309" s="261">
        <v>26445</v>
      </c>
      <c r="I309" s="261"/>
      <c r="J309" s="261"/>
      <c r="K309" s="261"/>
      <c r="L309" s="261">
        <f>L310+L311</f>
        <v>37073</v>
      </c>
      <c r="M309" s="261"/>
      <c r="N309" s="261"/>
      <c r="O309" s="261">
        <f t="shared" ref="O309:W309" si="57">O310+O311</f>
        <v>46305</v>
      </c>
      <c r="P309" s="261">
        <f t="shared" si="57"/>
        <v>48430</v>
      </c>
      <c r="Q309" s="261">
        <f t="shared" si="57"/>
        <v>51446</v>
      </c>
      <c r="R309" s="261">
        <f t="shared" si="57"/>
        <v>54943</v>
      </c>
      <c r="S309" s="261">
        <f t="shared" si="57"/>
        <v>56614</v>
      </c>
      <c r="T309" s="261"/>
      <c r="U309" s="261">
        <f t="shared" si="57"/>
        <v>56800</v>
      </c>
      <c r="V309" s="261">
        <f t="shared" si="57"/>
        <v>57705</v>
      </c>
      <c r="W309" s="261">
        <f t="shared" si="57"/>
        <v>59212</v>
      </c>
    </row>
    <row r="310" spans="2:23" x14ac:dyDescent="0.2">
      <c r="B310" s="69"/>
      <c r="C310" s="326" t="s">
        <v>175</v>
      </c>
      <c r="D310" s="327"/>
      <c r="E310" s="124"/>
      <c r="F310" s="124"/>
      <c r="G310" s="124"/>
      <c r="H310" s="124"/>
      <c r="I310" s="124"/>
      <c r="J310" s="124"/>
      <c r="K310" s="124"/>
      <c r="L310" s="124">
        <v>22589</v>
      </c>
      <c r="M310" s="124"/>
      <c r="N310" s="124"/>
      <c r="O310" s="124">
        <v>28792</v>
      </c>
      <c r="P310" s="124">
        <v>29788</v>
      </c>
      <c r="Q310" s="124">
        <v>31671</v>
      </c>
      <c r="R310" s="124">
        <v>34072</v>
      </c>
      <c r="S310" s="124">
        <v>35463</v>
      </c>
      <c r="T310" s="124"/>
      <c r="U310" s="124">
        <v>35723</v>
      </c>
      <c r="V310" s="124">
        <v>36688</v>
      </c>
      <c r="W310" s="304">
        <v>38195</v>
      </c>
    </row>
    <row r="311" spans="2:23" x14ac:dyDescent="0.2">
      <c r="B311" s="69"/>
      <c r="C311" s="326" t="s">
        <v>176</v>
      </c>
      <c r="D311" s="327"/>
      <c r="E311" s="124"/>
      <c r="F311" s="124"/>
      <c r="G311" s="124"/>
      <c r="H311" s="124"/>
      <c r="I311" s="124"/>
      <c r="J311" s="124"/>
      <c r="K311" s="124"/>
      <c r="L311" s="124">
        <v>14484</v>
      </c>
      <c r="M311" s="124"/>
      <c r="N311" s="124"/>
      <c r="O311" s="124">
        <v>17513</v>
      </c>
      <c r="P311" s="124">
        <v>18642</v>
      </c>
      <c r="Q311" s="124">
        <v>19775</v>
      </c>
      <c r="R311" s="124">
        <v>20871</v>
      </c>
      <c r="S311" s="124">
        <v>21151</v>
      </c>
      <c r="T311" s="124"/>
      <c r="U311" s="124">
        <v>21077</v>
      </c>
      <c r="V311" s="124">
        <v>21017</v>
      </c>
      <c r="W311" s="304">
        <v>21017</v>
      </c>
    </row>
    <row r="312" spans="2:23" x14ac:dyDescent="0.2">
      <c r="B312" s="69"/>
      <c r="C312" s="479" t="s">
        <v>342</v>
      </c>
      <c r="D312" s="323"/>
      <c r="E312" s="261"/>
      <c r="F312" s="261"/>
      <c r="G312" s="261"/>
      <c r="H312" s="261">
        <f>SUM(H313:H314)</f>
        <v>63832</v>
      </c>
      <c r="I312" s="261"/>
      <c r="J312" s="261"/>
      <c r="K312" s="261"/>
      <c r="L312" s="261">
        <f t="shared" ref="L312:O312" si="58">+L313+L314</f>
        <v>118492</v>
      </c>
      <c r="M312" s="261"/>
      <c r="N312" s="261"/>
      <c r="O312" s="261">
        <f t="shared" si="58"/>
        <v>145458</v>
      </c>
      <c r="P312" s="261">
        <f t="shared" ref="P312:W312" si="59">+P313+P314</f>
        <v>147907</v>
      </c>
      <c r="Q312" s="261">
        <f t="shared" si="59"/>
        <v>151553</v>
      </c>
      <c r="R312" s="261">
        <f t="shared" si="59"/>
        <v>156000</v>
      </c>
      <c r="S312" s="261">
        <f t="shared" si="59"/>
        <v>155904</v>
      </c>
      <c r="T312" s="261"/>
      <c r="U312" s="261">
        <f t="shared" si="59"/>
        <v>153750</v>
      </c>
      <c r="V312" s="261">
        <f t="shared" si="59"/>
        <v>156249</v>
      </c>
      <c r="W312" s="262">
        <f t="shared" si="59"/>
        <v>158055</v>
      </c>
    </row>
    <row r="313" spans="2:23" x14ac:dyDescent="0.2">
      <c r="B313" s="69"/>
      <c r="C313" s="326" t="s">
        <v>178</v>
      </c>
      <c r="D313" s="327"/>
      <c r="E313" s="124"/>
      <c r="F313" s="124"/>
      <c r="G313" s="124"/>
      <c r="H313" s="124">
        <v>63832</v>
      </c>
      <c r="I313" s="124"/>
      <c r="J313" s="124"/>
      <c r="K313" s="124"/>
      <c r="L313" s="124">
        <v>118492</v>
      </c>
      <c r="M313" s="124"/>
      <c r="N313" s="124"/>
      <c r="O313" s="124">
        <v>145458</v>
      </c>
      <c r="P313" s="124">
        <v>147907</v>
      </c>
      <c r="Q313" s="124">
        <v>151553</v>
      </c>
      <c r="R313" s="124">
        <v>156000</v>
      </c>
      <c r="S313" s="124">
        <v>155904</v>
      </c>
      <c r="T313" s="124"/>
      <c r="U313" s="124">
        <v>153750</v>
      </c>
      <c r="V313" s="124">
        <v>156249</v>
      </c>
      <c r="W313" s="304">
        <v>158055</v>
      </c>
    </row>
    <row r="314" spans="2:23" x14ac:dyDescent="0.2">
      <c r="B314" s="69"/>
      <c r="C314" s="326" t="s">
        <v>179</v>
      </c>
      <c r="D314" s="327"/>
      <c r="E314" s="124"/>
      <c r="F314" s="124"/>
      <c r="G314" s="124"/>
      <c r="H314" s="124"/>
      <c r="I314" s="124"/>
      <c r="J314" s="124"/>
      <c r="K314" s="124"/>
      <c r="L314" s="124"/>
      <c r="M314" s="124"/>
      <c r="N314" s="124"/>
      <c r="O314" s="124"/>
      <c r="P314" s="124"/>
      <c r="Q314" s="124"/>
      <c r="R314" s="124"/>
      <c r="S314" s="124"/>
      <c r="T314" s="124"/>
      <c r="U314" s="124"/>
      <c r="V314" s="124"/>
      <c r="W314" s="304"/>
    </row>
    <row r="315" spans="2:23" x14ac:dyDescent="0.2">
      <c r="B315" s="69"/>
      <c r="C315" s="479" t="s">
        <v>180</v>
      </c>
      <c r="D315" s="323"/>
      <c r="E315" s="261"/>
      <c r="F315" s="261"/>
      <c r="G315" s="261"/>
      <c r="H315" s="261"/>
      <c r="I315" s="261"/>
      <c r="J315" s="261"/>
      <c r="K315" s="261"/>
      <c r="L315" s="261"/>
      <c r="M315" s="261"/>
      <c r="N315" s="261"/>
      <c r="O315" s="261"/>
      <c r="P315" s="261"/>
      <c r="Q315" s="261"/>
      <c r="R315" s="261"/>
      <c r="S315" s="261"/>
      <c r="T315" s="261"/>
      <c r="U315" s="261"/>
      <c r="V315" s="261"/>
      <c r="W315" s="262"/>
    </row>
    <row r="316" spans="2:23" x14ac:dyDescent="0.2">
      <c r="B316" s="69"/>
      <c r="C316" s="326" t="s">
        <v>181</v>
      </c>
      <c r="D316" s="327"/>
      <c r="E316" s="124"/>
      <c r="F316" s="124"/>
      <c r="G316" s="124"/>
      <c r="H316" s="124"/>
      <c r="I316" s="124"/>
      <c r="J316" s="124"/>
      <c r="K316" s="124"/>
      <c r="L316" s="124"/>
      <c r="M316" s="124"/>
      <c r="N316" s="124"/>
      <c r="O316" s="124"/>
      <c r="P316" s="124"/>
      <c r="Q316" s="124"/>
      <c r="R316" s="124"/>
      <c r="S316" s="124"/>
      <c r="T316" s="124"/>
      <c r="U316" s="124"/>
      <c r="V316" s="124"/>
      <c r="W316" s="304"/>
    </row>
    <row r="317" spans="2:23" x14ac:dyDescent="0.2">
      <c r="B317" s="69"/>
      <c r="C317" s="326" t="s">
        <v>182</v>
      </c>
      <c r="D317" s="327"/>
      <c r="E317" s="124"/>
      <c r="F317" s="124"/>
      <c r="G317" s="124"/>
      <c r="H317" s="124"/>
      <c r="I317" s="124"/>
      <c r="J317" s="124"/>
      <c r="K317" s="124"/>
      <c r="L317" s="124"/>
      <c r="M317" s="124"/>
      <c r="N317" s="124"/>
      <c r="O317" s="124"/>
      <c r="P317" s="124"/>
      <c r="Q317" s="124"/>
      <c r="R317" s="124"/>
      <c r="S317" s="124"/>
      <c r="T317" s="124"/>
      <c r="U317" s="124"/>
      <c r="V317" s="124"/>
      <c r="W317" s="304"/>
    </row>
    <row r="318" spans="2:23" x14ac:dyDescent="0.2">
      <c r="B318" s="69"/>
      <c r="C318" s="326" t="s">
        <v>183</v>
      </c>
      <c r="D318" s="327"/>
      <c r="E318" s="124"/>
      <c r="F318" s="124"/>
      <c r="G318" s="124"/>
      <c r="H318" s="124"/>
      <c r="I318" s="124"/>
      <c r="J318" s="124"/>
      <c r="K318" s="124"/>
      <c r="L318" s="124"/>
      <c r="M318" s="124"/>
      <c r="N318" s="124"/>
      <c r="O318" s="124"/>
      <c r="P318" s="124"/>
      <c r="Q318" s="124"/>
      <c r="R318" s="124"/>
      <c r="S318" s="124"/>
      <c r="T318" s="124"/>
      <c r="U318" s="124"/>
      <c r="V318" s="124"/>
      <c r="W318" s="304"/>
    </row>
    <row r="319" spans="2:23" x14ac:dyDescent="0.2">
      <c r="B319" s="69"/>
      <c r="C319" s="326" t="s">
        <v>184</v>
      </c>
      <c r="D319" s="327"/>
      <c r="E319" s="124"/>
      <c r="F319" s="124"/>
      <c r="G319" s="124"/>
      <c r="H319" s="124"/>
      <c r="I319" s="124"/>
      <c r="J319" s="124"/>
      <c r="K319" s="124"/>
      <c r="L319" s="124"/>
      <c r="M319" s="124"/>
      <c r="N319" s="124"/>
      <c r="O319" s="124"/>
      <c r="P319" s="124"/>
      <c r="Q319" s="124"/>
      <c r="R319" s="124"/>
      <c r="S319" s="124"/>
      <c r="T319" s="124"/>
      <c r="U319" s="124"/>
      <c r="V319" s="124"/>
      <c r="W319" s="304"/>
    </row>
    <row r="320" spans="2:23" x14ac:dyDescent="0.2">
      <c r="B320" s="69"/>
      <c r="C320" s="322" t="s">
        <v>185</v>
      </c>
      <c r="D320" s="323"/>
      <c r="E320" s="261"/>
      <c r="F320" s="261"/>
      <c r="G320" s="261"/>
      <c r="H320" s="261">
        <f>H321</f>
        <v>12285</v>
      </c>
      <c r="I320" s="261"/>
      <c r="J320" s="261"/>
      <c r="K320" s="261"/>
      <c r="L320" s="261">
        <f t="shared" ref="L320:O320" si="60">+L321</f>
        <v>65089</v>
      </c>
      <c r="M320" s="261"/>
      <c r="N320" s="261"/>
      <c r="O320" s="261">
        <f t="shared" si="60"/>
        <v>77207</v>
      </c>
      <c r="P320" s="261">
        <f t="shared" ref="P320:W320" si="61">+P321</f>
        <v>86334</v>
      </c>
      <c r="Q320" s="261">
        <f t="shared" si="61"/>
        <v>86920</v>
      </c>
      <c r="R320" s="261">
        <f t="shared" si="61"/>
        <v>85292</v>
      </c>
      <c r="S320" s="261">
        <f t="shared" si="61"/>
        <v>84701</v>
      </c>
      <c r="T320" s="261"/>
      <c r="U320" s="261">
        <f t="shared" si="61"/>
        <v>90835</v>
      </c>
      <c r="V320" s="261">
        <f t="shared" si="61"/>
        <v>100594</v>
      </c>
      <c r="W320" s="262">
        <f t="shared" si="61"/>
        <v>129623</v>
      </c>
    </row>
    <row r="321" spans="2:23" x14ac:dyDescent="0.2">
      <c r="B321" s="69"/>
      <c r="C321" s="326" t="s">
        <v>186</v>
      </c>
      <c r="D321" s="327"/>
      <c r="E321" s="332"/>
      <c r="F321" s="332"/>
      <c r="G321" s="332"/>
      <c r="H321" s="332">
        <v>12285</v>
      </c>
      <c r="I321" s="332"/>
      <c r="J321" s="332"/>
      <c r="K321" s="332"/>
      <c r="L321" s="332">
        <v>65089</v>
      </c>
      <c r="M321" s="332"/>
      <c r="N321" s="332"/>
      <c r="O321" s="332">
        <v>77207</v>
      </c>
      <c r="P321" s="332">
        <v>86334</v>
      </c>
      <c r="Q321" s="332">
        <v>86920</v>
      </c>
      <c r="R321" s="332">
        <v>85292</v>
      </c>
      <c r="S321" s="332">
        <v>84701</v>
      </c>
      <c r="T321" s="332"/>
      <c r="U321" s="332">
        <v>90835</v>
      </c>
      <c r="V321" s="332">
        <v>100594</v>
      </c>
      <c r="W321" s="157">
        <v>129623</v>
      </c>
    </row>
    <row r="322" spans="2:23" x14ac:dyDescent="0.2">
      <c r="B322" s="69"/>
      <c r="C322" s="335"/>
      <c r="D322" s="336"/>
      <c r="E322" s="119"/>
      <c r="F322" s="119"/>
      <c r="G322" s="119"/>
      <c r="H322" s="119"/>
      <c r="I322" s="119"/>
      <c r="J322" s="119"/>
      <c r="K322" s="119"/>
      <c r="L322" s="119"/>
      <c r="M322" s="119"/>
      <c r="N322" s="119"/>
      <c r="O322" s="119"/>
      <c r="P322" s="121"/>
      <c r="Q322" s="121"/>
      <c r="R322" s="121"/>
      <c r="S322" s="121"/>
      <c r="T322" s="121"/>
      <c r="U322" s="121"/>
      <c r="V322" s="121"/>
      <c r="W322" s="122"/>
    </row>
    <row r="323" spans="2:23" x14ac:dyDescent="0.2">
      <c r="B323" s="34" t="s">
        <v>142</v>
      </c>
      <c r="C323" s="333"/>
      <c r="D323" s="334"/>
      <c r="E323" s="256"/>
      <c r="F323" s="256"/>
      <c r="G323" s="256"/>
      <c r="H323" s="256"/>
      <c r="I323" s="256"/>
      <c r="J323" s="256"/>
      <c r="K323" s="256"/>
      <c r="L323" s="256">
        <f t="shared" ref="L323:O323" si="62">+L286+L249</f>
        <v>1482638</v>
      </c>
      <c r="M323" s="256"/>
      <c r="N323" s="256"/>
      <c r="O323" s="256">
        <f t="shared" si="62"/>
        <v>1824905</v>
      </c>
      <c r="P323" s="256">
        <f t="shared" ref="P323:W323" si="63">+P286+P249</f>
        <v>1877032</v>
      </c>
      <c r="Q323" s="256">
        <f t="shared" si="63"/>
        <v>1962197</v>
      </c>
      <c r="R323" s="256">
        <f t="shared" si="63"/>
        <v>1967573</v>
      </c>
      <c r="S323" s="256">
        <f t="shared" si="63"/>
        <v>1986433</v>
      </c>
      <c r="T323" s="256"/>
      <c r="U323" s="256">
        <f t="shared" si="63"/>
        <v>2108290</v>
      </c>
      <c r="V323" s="256">
        <f t="shared" si="63"/>
        <v>2201158</v>
      </c>
      <c r="W323" s="256">
        <f t="shared" si="63"/>
        <v>2348313</v>
      </c>
    </row>
    <row r="324" spans="2:23" x14ac:dyDescent="0.2">
      <c r="B324" s="69"/>
      <c r="C324" s="322" t="s">
        <v>152</v>
      </c>
      <c r="D324" s="323"/>
      <c r="E324" s="324"/>
      <c r="F324" s="324"/>
      <c r="G324" s="324"/>
      <c r="H324" s="324"/>
      <c r="I324" s="324"/>
      <c r="J324" s="324"/>
      <c r="K324" s="324"/>
      <c r="L324" s="324"/>
      <c r="M324" s="324"/>
      <c r="N324" s="324"/>
      <c r="O324" s="324"/>
      <c r="P324" s="324"/>
      <c r="Q324" s="324"/>
      <c r="R324" s="324"/>
      <c r="S324" s="324"/>
      <c r="T324" s="324"/>
      <c r="U324" s="324"/>
      <c r="V324" s="324"/>
      <c r="W324" s="325"/>
    </row>
    <row r="325" spans="2:23" x14ac:dyDescent="0.2">
      <c r="B325" s="69"/>
      <c r="C325" s="326" t="s">
        <v>153</v>
      </c>
      <c r="D325" s="323"/>
      <c r="E325" s="260"/>
      <c r="F325" s="260"/>
      <c r="G325" s="260"/>
      <c r="H325" s="260"/>
      <c r="I325" s="260"/>
      <c r="J325" s="260"/>
      <c r="K325" s="260"/>
      <c r="L325" s="260"/>
      <c r="M325" s="260"/>
      <c r="N325" s="260"/>
      <c r="O325" s="260"/>
      <c r="P325" s="260"/>
      <c r="Q325" s="260"/>
      <c r="R325" s="260"/>
      <c r="S325" s="260"/>
      <c r="T325" s="260"/>
      <c r="U325" s="260"/>
      <c r="V325" s="260"/>
      <c r="W325" s="291"/>
    </row>
    <row r="326" spans="2:23" x14ac:dyDescent="0.2">
      <c r="B326" s="69"/>
      <c r="C326" s="322" t="s">
        <v>154</v>
      </c>
      <c r="D326" s="323"/>
      <c r="E326" s="261"/>
      <c r="F326" s="261"/>
      <c r="G326" s="261"/>
      <c r="H326" s="261"/>
      <c r="I326" s="261"/>
      <c r="J326" s="261"/>
      <c r="K326" s="261"/>
      <c r="L326" s="261">
        <f t="shared" ref="L326:O326" si="64">+L327+L328</f>
        <v>260087</v>
      </c>
      <c r="M326" s="261"/>
      <c r="N326" s="261"/>
      <c r="O326" s="261">
        <f t="shared" si="64"/>
        <v>328228</v>
      </c>
      <c r="P326" s="261">
        <f t="shared" ref="P326:W326" si="65">+P327+P328</f>
        <v>340394</v>
      </c>
      <c r="Q326" s="261">
        <f t="shared" si="65"/>
        <v>370868</v>
      </c>
      <c r="R326" s="261">
        <f t="shared" si="65"/>
        <v>333506</v>
      </c>
      <c r="S326" s="261">
        <f t="shared" si="65"/>
        <v>332529</v>
      </c>
      <c r="T326" s="261"/>
      <c r="U326" s="261">
        <f t="shared" si="65"/>
        <v>342992</v>
      </c>
      <c r="V326" s="261">
        <f t="shared" si="65"/>
        <v>387100</v>
      </c>
      <c r="W326" s="262">
        <f t="shared" si="65"/>
        <v>409025</v>
      </c>
    </row>
    <row r="327" spans="2:23" x14ac:dyDescent="0.2">
      <c r="B327" s="69"/>
      <c r="C327" s="326" t="s">
        <v>155</v>
      </c>
      <c r="D327" s="323"/>
      <c r="E327" s="261"/>
      <c r="F327" s="261"/>
      <c r="G327" s="261"/>
      <c r="H327" s="261"/>
      <c r="I327" s="261"/>
      <c r="J327" s="261"/>
      <c r="K327" s="261"/>
      <c r="L327" s="261">
        <f t="shared" ref="L327:O328" si="66">+L253+L290</f>
        <v>226412</v>
      </c>
      <c r="M327" s="261"/>
      <c r="N327" s="261"/>
      <c r="O327" s="261">
        <f t="shared" si="66"/>
        <v>270880</v>
      </c>
      <c r="P327" s="261">
        <f t="shared" ref="P327:W328" si="67">+P253+P290</f>
        <v>277674</v>
      </c>
      <c r="Q327" s="261">
        <f t="shared" si="67"/>
        <v>303987</v>
      </c>
      <c r="R327" s="261">
        <f t="shared" si="67"/>
        <v>266446</v>
      </c>
      <c r="S327" s="261">
        <f t="shared" si="67"/>
        <v>267298</v>
      </c>
      <c r="T327" s="261"/>
      <c r="U327" s="261">
        <f t="shared" si="67"/>
        <v>280894</v>
      </c>
      <c r="V327" s="261">
        <f t="shared" si="67"/>
        <v>320405</v>
      </c>
      <c r="W327" s="262">
        <f t="shared" si="67"/>
        <v>337903</v>
      </c>
    </row>
    <row r="328" spans="2:23" x14ac:dyDescent="0.2">
      <c r="B328" s="69"/>
      <c r="C328" s="326" t="s">
        <v>156</v>
      </c>
      <c r="D328" s="323"/>
      <c r="E328" s="261"/>
      <c r="F328" s="261"/>
      <c r="G328" s="261"/>
      <c r="H328" s="261"/>
      <c r="I328" s="261"/>
      <c r="J328" s="261"/>
      <c r="K328" s="261"/>
      <c r="L328" s="261">
        <f t="shared" si="66"/>
        <v>33675</v>
      </c>
      <c r="M328" s="261"/>
      <c r="N328" s="261"/>
      <c r="O328" s="261">
        <f t="shared" si="66"/>
        <v>57348</v>
      </c>
      <c r="P328" s="261">
        <f t="shared" si="67"/>
        <v>62720</v>
      </c>
      <c r="Q328" s="261">
        <f t="shared" si="67"/>
        <v>66881</v>
      </c>
      <c r="R328" s="261">
        <f t="shared" si="67"/>
        <v>67060</v>
      </c>
      <c r="S328" s="261">
        <f t="shared" si="67"/>
        <v>65231</v>
      </c>
      <c r="T328" s="261"/>
      <c r="U328" s="261">
        <f t="shared" si="67"/>
        <v>62098</v>
      </c>
      <c r="V328" s="261">
        <f t="shared" si="67"/>
        <v>66695</v>
      </c>
      <c r="W328" s="262">
        <f t="shared" si="67"/>
        <v>71122</v>
      </c>
    </row>
    <row r="329" spans="2:23" x14ac:dyDescent="0.2">
      <c r="B329" s="69"/>
      <c r="C329" s="322" t="s">
        <v>157</v>
      </c>
      <c r="D329" s="323"/>
      <c r="E329" s="261"/>
      <c r="F329" s="261"/>
      <c r="G329" s="261"/>
      <c r="H329" s="261"/>
      <c r="I329" s="261"/>
      <c r="J329" s="261"/>
      <c r="K329" s="261"/>
      <c r="L329" s="261">
        <f t="shared" ref="L329:O329" si="68">+L330+L331</f>
        <v>93268</v>
      </c>
      <c r="M329" s="261"/>
      <c r="N329" s="261"/>
      <c r="O329" s="261">
        <f t="shared" si="68"/>
        <v>94733</v>
      </c>
      <c r="P329" s="261">
        <f t="shared" ref="P329:W329" si="69">+P330+P331</f>
        <v>99221</v>
      </c>
      <c r="Q329" s="261">
        <f t="shared" si="69"/>
        <v>103429</v>
      </c>
      <c r="R329" s="261">
        <f t="shared" si="69"/>
        <v>107953</v>
      </c>
      <c r="S329" s="261">
        <f t="shared" si="69"/>
        <v>111384</v>
      </c>
      <c r="T329" s="261"/>
      <c r="U329" s="261">
        <f t="shared" si="69"/>
        <v>111418</v>
      </c>
      <c r="V329" s="261">
        <f t="shared" si="69"/>
        <v>111083</v>
      </c>
      <c r="W329" s="262">
        <f t="shared" si="69"/>
        <v>113392</v>
      </c>
    </row>
    <row r="330" spans="2:23" x14ac:dyDescent="0.2">
      <c r="B330" s="69"/>
      <c r="C330" s="326" t="s">
        <v>158</v>
      </c>
      <c r="D330" s="323"/>
      <c r="E330" s="261"/>
      <c r="F330" s="261"/>
      <c r="G330" s="261"/>
      <c r="H330" s="261"/>
      <c r="I330" s="261"/>
      <c r="J330" s="261"/>
      <c r="K330" s="261"/>
      <c r="L330" s="261">
        <f>+L256+L293</f>
        <v>16061</v>
      </c>
      <c r="M330" s="261"/>
      <c r="N330" s="261"/>
      <c r="O330" s="261">
        <f t="shared" ref="O330:O331" si="70">+O256+O293</f>
        <v>38911</v>
      </c>
      <c r="P330" s="261">
        <f t="shared" ref="P330:W331" si="71">+P256+P293</f>
        <v>39893</v>
      </c>
      <c r="Q330" s="261">
        <f t="shared" si="71"/>
        <v>41725</v>
      </c>
      <c r="R330" s="261">
        <f t="shared" si="71"/>
        <v>44041</v>
      </c>
      <c r="S330" s="261">
        <f t="shared" si="71"/>
        <v>46692</v>
      </c>
      <c r="T330" s="261"/>
      <c r="U330" s="261">
        <f t="shared" si="71"/>
        <v>48647</v>
      </c>
      <c r="V330" s="261">
        <f t="shared" si="71"/>
        <v>48391</v>
      </c>
      <c r="W330" s="262">
        <f t="shared" si="71"/>
        <v>48879</v>
      </c>
    </row>
    <row r="331" spans="2:23" x14ac:dyDescent="0.2">
      <c r="B331" s="69"/>
      <c r="C331" s="326" t="s">
        <v>159</v>
      </c>
      <c r="D331" s="323"/>
      <c r="E331" s="261"/>
      <c r="F331" s="261"/>
      <c r="G331" s="261"/>
      <c r="H331" s="261"/>
      <c r="I331" s="261"/>
      <c r="J331" s="261"/>
      <c r="K331" s="261"/>
      <c r="L331" s="261">
        <f>+L257+L294</f>
        <v>77207</v>
      </c>
      <c r="M331" s="261"/>
      <c r="N331" s="261"/>
      <c r="O331" s="261">
        <f t="shared" si="70"/>
        <v>55822</v>
      </c>
      <c r="P331" s="261">
        <f t="shared" si="71"/>
        <v>59328</v>
      </c>
      <c r="Q331" s="261">
        <f t="shared" si="71"/>
        <v>61704</v>
      </c>
      <c r="R331" s="261">
        <f t="shared" si="71"/>
        <v>63912</v>
      </c>
      <c r="S331" s="261">
        <f t="shared" si="71"/>
        <v>64692</v>
      </c>
      <c r="T331" s="261"/>
      <c r="U331" s="261">
        <f t="shared" si="71"/>
        <v>62771</v>
      </c>
      <c r="V331" s="261">
        <f t="shared" si="71"/>
        <v>62692</v>
      </c>
      <c r="W331" s="262">
        <f t="shared" si="71"/>
        <v>64513</v>
      </c>
    </row>
    <row r="332" spans="2:23" x14ac:dyDescent="0.2">
      <c r="B332" s="69"/>
      <c r="C332" s="322" t="s">
        <v>160</v>
      </c>
      <c r="D332" s="323"/>
      <c r="E332" s="261"/>
      <c r="F332" s="261"/>
      <c r="G332" s="261"/>
      <c r="H332" s="261"/>
      <c r="I332" s="261"/>
      <c r="J332" s="261"/>
      <c r="K332" s="261"/>
      <c r="L332" s="261">
        <f t="shared" ref="L332:O332" si="72">+L333+L334+L335+L336</f>
        <v>455139</v>
      </c>
      <c r="M332" s="261"/>
      <c r="N332" s="261"/>
      <c r="O332" s="261">
        <f t="shared" si="72"/>
        <v>648455</v>
      </c>
      <c r="P332" s="261">
        <f t="shared" ref="P332:W332" si="73">+P333+P334+P335+P336</f>
        <v>655034</v>
      </c>
      <c r="Q332" s="261">
        <f t="shared" si="73"/>
        <v>673387</v>
      </c>
      <c r="R332" s="261">
        <f t="shared" si="73"/>
        <v>692886</v>
      </c>
      <c r="S332" s="261">
        <f t="shared" si="73"/>
        <v>697166</v>
      </c>
      <c r="T332" s="261"/>
      <c r="U332" s="261">
        <f t="shared" si="73"/>
        <v>762061</v>
      </c>
      <c r="V332" s="261">
        <f t="shared" si="73"/>
        <v>766846</v>
      </c>
      <c r="W332" s="262">
        <f t="shared" si="73"/>
        <v>815734</v>
      </c>
    </row>
    <row r="333" spans="2:23" x14ac:dyDescent="0.2">
      <c r="B333" s="69"/>
      <c r="C333" s="326" t="s">
        <v>161</v>
      </c>
      <c r="D333" s="323"/>
      <c r="E333" s="261"/>
      <c r="F333" s="261"/>
      <c r="G333" s="261"/>
      <c r="H333" s="261"/>
      <c r="I333" s="261"/>
      <c r="J333" s="261"/>
      <c r="K333" s="261"/>
      <c r="L333" s="261">
        <f t="shared" ref="L333:O335" si="74">+L259+L296</f>
        <v>46754</v>
      </c>
      <c r="M333" s="261"/>
      <c r="N333" s="261"/>
      <c r="O333" s="261">
        <f t="shared" si="74"/>
        <v>97009</v>
      </c>
      <c r="P333" s="261">
        <f t="shared" ref="P333:W336" si="75">+P259+P296</f>
        <v>96328</v>
      </c>
      <c r="Q333" s="261">
        <f t="shared" si="75"/>
        <v>111873</v>
      </c>
      <c r="R333" s="261">
        <f t="shared" si="75"/>
        <v>114347</v>
      </c>
      <c r="S333" s="261">
        <f t="shared" si="75"/>
        <v>118533</v>
      </c>
      <c r="T333" s="261"/>
      <c r="U333" s="261">
        <f t="shared" si="75"/>
        <v>193261</v>
      </c>
      <c r="V333" s="261">
        <f t="shared" si="75"/>
        <v>199101</v>
      </c>
      <c r="W333" s="262">
        <f t="shared" si="75"/>
        <v>208306</v>
      </c>
    </row>
    <row r="334" spans="2:23" x14ac:dyDescent="0.2">
      <c r="B334" s="69"/>
      <c r="C334" s="326" t="s">
        <v>162</v>
      </c>
      <c r="D334" s="323"/>
      <c r="E334" s="261"/>
      <c r="F334" s="261"/>
      <c r="G334" s="261"/>
      <c r="H334" s="261"/>
      <c r="I334" s="261"/>
      <c r="J334" s="261"/>
      <c r="K334" s="261"/>
      <c r="L334" s="261">
        <f t="shared" si="74"/>
        <v>35417</v>
      </c>
      <c r="M334" s="261"/>
      <c r="N334" s="261"/>
      <c r="O334" s="261">
        <f t="shared" si="74"/>
        <v>53885</v>
      </c>
      <c r="P334" s="261">
        <f t="shared" si="75"/>
        <v>55837</v>
      </c>
      <c r="Q334" s="261">
        <f t="shared" si="75"/>
        <v>56242</v>
      </c>
      <c r="R334" s="261">
        <f t="shared" si="75"/>
        <v>57446</v>
      </c>
      <c r="S334" s="261">
        <f t="shared" si="75"/>
        <v>57585</v>
      </c>
      <c r="T334" s="261"/>
      <c r="U334" s="261">
        <f t="shared" si="75"/>
        <v>55754</v>
      </c>
      <c r="V334" s="261">
        <f t="shared" si="75"/>
        <v>53290</v>
      </c>
      <c r="W334" s="262">
        <f t="shared" si="75"/>
        <v>54149</v>
      </c>
    </row>
    <row r="335" spans="2:23" x14ac:dyDescent="0.2">
      <c r="B335" s="69"/>
      <c r="C335" s="326" t="s">
        <v>163</v>
      </c>
      <c r="D335" s="323"/>
      <c r="E335" s="261"/>
      <c r="F335" s="261"/>
      <c r="G335" s="261"/>
      <c r="H335" s="261"/>
      <c r="I335" s="261"/>
      <c r="J335" s="261"/>
      <c r="K335" s="261"/>
      <c r="L335" s="261">
        <f t="shared" si="74"/>
        <v>186540</v>
      </c>
      <c r="M335" s="261"/>
      <c r="N335" s="261"/>
      <c r="O335" s="261">
        <f t="shared" si="74"/>
        <v>295556</v>
      </c>
      <c r="P335" s="261">
        <f t="shared" si="75"/>
        <v>298993</v>
      </c>
      <c r="Q335" s="261">
        <f t="shared" si="75"/>
        <v>299567</v>
      </c>
      <c r="R335" s="261">
        <f t="shared" si="75"/>
        <v>311182</v>
      </c>
      <c r="S335" s="261">
        <f t="shared" si="75"/>
        <v>318080</v>
      </c>
      <c r="T335" s="261"/>
      <c r="U335" s="261">
        <f t="shared" si="75"/>
        <v>310424</v>
      </c>
      <c r="V335" s="261">
        <f t="shared" si="75"/>
        <v>313944</v>
      </c>
      <c r="W335" s="262">
        <f t="shared" si="75"/>
        <v>350288</v>
      </c>
    </row>
    <row r="336" spans="2:23" x14ac:dyDescent="0.2">
      <c r="B336" s="69"/>
      <c r="C336" s="326" t="s">
        <v>164</v>
      </c>
      <c r="D336" s="323"/>
      <c r="E336" s="261"/>
      <c r="F336" s="261"/>
      <c r="G336" s="261"/>
      <c r="H336" s="261"/>
      <c r="I336" s="261"/>
      <c r="J336" s="261"/>
      <c r="K336" s="261"/>
      <c r="L336" s="261">
        <f>+L262+L299</f>
        <v>186428</v>
      </c>
      <c r="M336" s="261"/>
      <c r="N336" s="261"/>
      <c r="O336" s="261">
        <f>+O262+O299</f>
        <v>202005</v>
      </c>
      <c r="P336" s="261">
        <f>+P262+P299</f>
        <v>203876</v>
      </c>
      <c r="Q336" s="261">
        <f>+Q262+Q299</f>
        <v>205705</v>
      </c>
      <c r="R336" s="261">
        <f t="shared" si="75"/>
        <v>209911</v>
      </c>
      <c r="S336" s="261">
        <f t="shared" si="75"/>
        <v>202968</v>
      </c>
      <c r="T336" s="261"/>
      <c r="U336" s="261">
        <f t="shared" si="75"/>
        <v>202622</v>
      </c>
      <c r="V336" s="261">
        <f t="shared" si="75"/>
        <v>200511</v>
      </c>
      <c r="W336" s="262">
        <f t="shared" si="75"/>
        <v>202991</v>
      </c>
    </row>
    <row r="337" spans="2:23" x14ac:dyDescent="0.2">
      <c r="B337" s="69"/>
      <c r="C337" s="329" t="s">
        <v>165</v>
      </c>
      <c r="D337" s="323"/>
      <c r="E337" s="261"/>
      <c r="F337" s="261"/>
      <c r="G337" s="261"/>
      <c r="H337" s="261"/>
      <c r="I337" s="261"/>
      <c r="J337" s="261"/>
      <c r="K337" s="261"/>
      <c r="L337" s="261">
        <f t="shared" ref="L337:O337" si="76">+L300+L263</f>
        <v>116852</v>
      </c>
      <c r="M337" s="261"/>
      <c r="N337" s="261"/>
      <c r="O337" s="261">
        <f t="shared" si="76"/>
        <v>157832</v>
      </c>
      <c r="P337" s="261">
        <f t="shared" ref="P337:W337" si="77">+P300+P263</f>
        <v>162477</v>
      </c>
      <c r="Q337" s="261">
        <f t="shared" si="77"/>
        <v>162014</v>
      </c>
      <c r="R337" s="261">
        <f t="shared" si="77"/>
        <v>159476</v>
      </c>
      <c r="S337" s="261">
        <f t="shared" si="77"/>
        <v>155937</v>
      </c>
      <c r="T337" s="261"/>
      <c r="U337" s="261">
        <f t="shared" si="77"/>
        <v>154340</v>
      </c>
      <c r="V337" s="261">
        <f t="shared" si="77"/>
        <v>155727</v>
      </c>
      <c r="W337" s="261">
        <f t="shared" si="77"/>
        <v>159286</v>
      </c>
    </row>
    <row r="338" spans="2:23" x14ac:dyDescent="0.2">
      <c r="B338" s="69"/>
      <c r="C338" s="326" t="s">
        <v>166</v>
      </c>
      <c r="D338" s="323"/>
      <c r="E338" s="261"/>
      <c r="F338" s="261"/>
      <c r="G338" s="261"/>
      <c r="H338" s="261"/>
      <c r="I338" s="261"/>
      <c r="J338" s="261"/>
      <c r="K338" s="261"/>
      <c r="L338" s="261">
        <f t="shared" ref="L338:O341" si="78">+L264+L301</f>
        <v>38086</v>
      </c>
      <c r="M338" s="261"/>
      <c r="N338" s="261"/>
      <c r="O338" s="261">
        <f t="shared" si="78"/>
        <v>21180</v>
      </c>
      <c r="P338" s="261">
        <f t="shared" ref="P338:W341" si="79">+P264+P301</f>
        <v>22679</v>
      </c>
      <c r="Q338" s="261">
        <f t="shared" si="79"/>
        <v>24184</v>
      </c>
      <c r="R338" s="261">
        <f t="shared" si="79"/>
        <v>24472</v>
      </c>
      <c r="S338" s="261">
        <f t="shared" si="79"/>
        <v>24048</v>
      </c>
      <c r="T338" s="261"/>
      <c r="U338" s="261">
        <f t="shared" si="79"/>
        <v>23850</v>
      </c>
      <c r="V338" s="261">
        <f t="shared" si="79"/>
        <v>24681</v>
      </c>
      <c r="W338" s="262">
        <f>+W264+W301</f>
        <v>26270</v>
      </c>
    </row>
    <row r="339" spans="2:23" x14ac:dyDescent="0.2">
      <c r="B339" s="69"/>
      <c r="C339" s="326" t="s">
        <v>167</v>
      </c>
      <c r="D339" s="323"/>
      <c r="E339" s="261"/>
      <c r="F339" s="261"/>
      <c r="G339" s="261"/>
      <c r="H339" s="261"/>
      <c r="I339" s="261"/>
      <c r="J339" s="261"/>
      <c r="K339" s="261"/>
      <c r="L339" s="261">
        <f t="shared" si="78"/>
        <v>9713</v>
      </c>
      <c r="M339" s="261"/>
      <c r="N339" s="261"/>
      <c r="O339" s="261">
        <f t="shared" si="78"/>
        <v>40279</v>
      </c>
      <c r="P339" s="261">
        <f t="shared" si="79"/>
        <v>41421</v>
      </c>
      <c r="Q339" s="261">
        <f t="shared" si="79"/>
        <v>42648</v>
      </c>
      <c r="R339" s="261">
        <f t="shared" si="79"/>
        <v>42440</v>
      </c>
      <c r="S339" s="261">
        <f t="shared" si="79"/>
        <v>42185</v>
      </c>
      <c r="T339" s="261"/>
      <c r="U339" s="261">
        <f t="shared" si="79"/>
        <v>42079</v>
      </c>
      <c r="V339" s="261">
        <f t="shared" si="79"/>
        <v>40800</v>
      </c>
      <c r="W339" s="262">
        <f>+W265+W302</f>
        <v>41545</v>
      </c>
    </row>
    <row r="340" spans="2:23" x14ac:dyDescent="0.2">
      <c r="B340" s="69"/>
      <c r="C340" s="326" t="s">
        <v>168</v>
      </c>
      <c r="D340" s="323"/>
      <c r="E340" s="261"/>
      <c r="F340" s="261"/>
      <c r="G340" s="261"/>
      <c r="H340" s="261"/>
      <c r="I340" s="261"/>
      <c r="J340" s="261"/>
      <c r="K340" s="261"/>
      <c r="L340" s="261">
        <f t="shared" si="78"/>
        <v>4825</v>
      </c>
      <c r="M340" s="261"/>
      <c r="N340" s="261"/>
      <c r="O340" s="261">
        <f t="shared" si="78"/>
        <v>7631</v>
      </c>
      <c r="P340" s="261">
        <f t="shared" si="79"/>
        <v>8441</v>
      </c>
      <c r="Q340" s="261">
        <f t="shared" si="79"/>
        <v>9801</v>
      </c>
      <c r="R340" s="261">
        <f t="shared" si="79"/>
        <v>9898</v>
      </c>
      <c r="S340" s="261">
        <f t="shared" si="79"/>
        <v>9753</v>
      </c>
      <c r="T340" s="261"/>
      <c r="U340" s="261">
        <f t="shared" si="79"/>
        <v>9738</v>
      </c>
      <c r="V340" s="261">
        <f t="shared" si="79"/>
        <v>9780</v>
      </c>
      <c r="W340" s="262">
        <f t="shared" si="79"/>
        <v>10440</v>
      </c>
    </row>
    <row r="341" spans="2:23" x14ac:dyDescent="0.2">
      <c r="B341" s="69"/>
      <c r="C341" s="326" t="s">
        <v>169</v>
      </c>
      <c r="D341" s="323"/>
      <c r="E341" s="261"/>
      <c r="F341" s="261"/>
      <c r="G341" s="261"/>
      <c r="H341" s="261"/>
      <c r="I341" s="261"/>
      <c r="J341" s="261"/>
      <c r="K341" s="261"/>
      <c r="L341" s="261">
        <f t="shared" si="78"/>
        <v>62500</v>
      </c>
      <c r="M341" s="261"/>
      <c r="N341" s="261"/>
      <c r="O341" s="261">
        <f t="shared" si="78"/>
        <v>88742</v>
      </c>
      <c r="P341" s="261">
        <f t="shared" si="79"/>
        <v>89936</v>
      </c>
      <c r="Q341" s="261">
        <f t="shared" si="79"/>
        <v>85381</v>
      </c>
      <c r="R341" s="261">
        <f t="shared" si="79"/>
        <v>82666</v>
      </c>
      <c r="S341" s="261">
        <f t="shared" si="79"/>
        <v>79951</v>
      </c>
      <c r="T341" s="261"/>
      <c r="U341" s="261">
        <f t="shared" si="79"/>
        <v>78673</v>
      </c>
      <c r="V341" s="261">
        <f t="shared" si="79"/>
        <v>80466</v>
      </c>
      <c r="W341" s="262">
        <f>+W267+W304</f>
        <v>81031</v>
      </c>
    </row>
    <row r="342" spans="2:23" x14ac:dyDescent="0.2">
      <c r="B342" s="69"/>
      <c r="C342" s="329" t="s">
        <v>170</v>
      </c>
      <c r="D342" s="323"/>
      <c r="E342" s="261"/>
      <c r="F342" s="261"/>
      <c r="G342" s="261"/>
      <c r="H342" s="261"/>
      <c r="I342" s="261"/>
      <c r="J342" s="261"/>
      <c r="K342" s="261"/>
      <c r="L342" s="261">
        <f t="shared" ref="L342:O342" si="80">+L343+L344+L345</f>
        <v>141734</v>
      </c>
      <c r="M342" s="261"/>
      <c r="N342" s="261"/>
      <c r="O342" s="261">
        <f t="shared" si="80"/>
        <v>190513</v>
      </c>
      <c r="P342" s="261">
        <f t="shared" ref="P342:W342" si="81">+P343+P344+P345</f>
        <v>196628</v>
      </c>
      <c r="Q342" s="261">
        <f t="shared" si="81"/>
        <v>198178</v>
      </c>
      <c r="R342" s="261">
        <f t="shared" si="81"/>
        <v>204469</v>
      </c>
      <c r="S342" s="261">
        <f t="shared" si="81"/>
        <v>206283</v>
      </c>
      <c r="T342" s="261"/>
      <c r="U342" s="261">
        <f t="shared" si="81"/>
        <v>225861</v>
      </c>
      <c r="V342" s="261">
        <f t="shared" si="81"/>
        <v>237746</v>
      </c>
      <c r="W342" s="262">
        <f t="shared" si="81"/>
        <v>248134</v>
      </c>
    </row>
    <row r="343" spans="2:23" x14ac:dyDescent="0.2">
      <c r="B343" s="69"/>
      <c r="C343" s="326" t="s">
        <v>171</v>
      </c>
      <c r="D343" s="323"/>
      <c r="E343" s="261"/>
      <c r="F343" s="261"/>
      <c r="G343" s="261"/>
      <c r="H343" s="261"/>
      <c r="I343" s="261"/>
      <c r="J343" s="261"/>
      <c r="K343" s="261"/>
      <c r="L343" s="261">
        <f t="shared" ref="L343:O348" si="82">+L269+L306</f>
        <v>67153</v>
      </c>
      <c r="M343" s="261"/>
      <c r="N343" s="261"/>
      <c r="O343" s="261">
        <f t="shared" si="82"/>
        <v>78028</v>
      </c>
      <c r="P343" s="261">
        <f t="shared" ref="P343:W345" si="83">+P269+P306</f>
        <v>78384</v>
      </c>
      <c r="Q343" s="261">
        <f t="shared" si="83"/>
        <v>78012</v>
      </c>
      <c r="R343" s="261">
        <f t="shared" si="83"/>
        <v>80647</v>
      </c>
      <c r="S343" s="261">
        <f t="shared" si="83"/>
        <v>78087</v>
      </c>
      <c r="T343" s="261"/>
      <c r="U343" s="261">
        <f t="shared" si="83"/>
        <v>85872</v>
      </c>
      <c r="V343" s="261">
        <f t="shared" si="83"/>
        <v>89762</v>
      </c>
      <c r="W343" s="262">
        <f t="shared" si="83"/>
        <v>93287</v>
      </c>
    </row>
    <row r="344" spans="2:23" x14ac:dyDescent="0.2">
      <c r="B344" s="69"/>
      <c r="C344" s="326" t="s">
        <v>172</v>
      </c>
      <c r="D344" s="323"/>
      <c r="E344" s="261"/>
      <c r="F344" s="261"/>
      <c r="G344" s="261"/>
      <c r="H344" s="261"/>
      <c r="I344" s="261"/>
      <c r="J344" s="261"/>
      <c r="K344" s="261"/>
      <c r="L344" s="261">
        <f t="shared" si="82"/>
        <v>18321</v>
      </c>
      <c r="M344" s="261"/>
      <c r="N344" s="261"/>
      <c r="O344" s="261">
        <f t="shared" si="82"/>
        <v>31889</v>
      </c>
      <c r="P344" s="261">
        <f t="shared" si="83"/>
        <v>32732</v>
      </c>
      <c r="Q344" s="261">
        <f t="shared" si="83"/>
        <v>33555</v>
      </c>
      <c r="R344" s="261">
        <f t="shared" si="83"/>
        <v>36262</v>
      </c>
      <c r="S344" s="261">
        <f t="shared" si="83"/>
        <v>37436</v>
      </c>
      <c r="T344" s="261"/>
      <c r="U344" s="261">
        <f t="shared" si="83"/>
        <v>42583</v>
      </c>
      <c r="V344" s="261">
        <f t="shared" si="83"/>
        <v>45945</v>
      </c>
      <c r="W344" s="262">
        <f t="shared" si="83"/>
        <v>50597</v>
      </c>
    </row>
    <row r="345" spans="2:23" x14ac:dyDescent="0.2">
      <c r="B345" s="69"/>
      <c r="C345" s="326" t="s">
        <v>173</v>
      </c>
      <c r="D345" s="323"/>
      <c r="E345" s="261"/>
      <c r="F345" s="261"/>
      <c r="G345" s="261"/>
      <c r="H345" s="261"/>
      <c r="I345" s="261"/>
      <c r="J345" s="261"/>
      <c r="K345" s="261"/>
      <c r="L345" s="261">
        <f t="shared" si="82"/>
        <v>56260</v>
      </c>
      <c r="M345" s="261"/>
      <c r="N345" s="261"/>
      <c r="O345" s="261">
        <f t="shared" si="82"/>
        <v>80596</v>
      </c>
      <c r="P345" s="261">
        <f t="shared" si="83"/>
        <v>85512</v>
      </c>
      <c r="Q345" s="261">
        <f t="shared" si="83"/>
        <v>86611</v>
      </c>
      <c r="R345" s="261">
        <f t="shared" si="83"/>
        <v>87560</v>
      </c>
      <c r="S345" s="261">
        <f t="shared" si="83"/>
        <v>90760</v>
      </c>
      <c r="T345" s="261"/>
      <c r="U345" s="261">
        <f t="shared" si="83"/>
        <v>97406</v>
      </c>
      <c r="V345" s="261">
        <f t="shared" si="83"/>
        <v>102039</v>
      </c>
      <c r="W345" s="262">
        <f t="shared" si="83"/>
        <v>104250</v>
      </c>
    </row>
    <row r="346" spans="2:23" x14ac:dyDescent="0.2">
      <c r="B346" s="69"/>
      <c r="C346" s="329" t="s">
        <v>174</v>
      </c>
      <c r="D346" s="323"/>
      <c r="E346" s="261"/>
      <c r="F346" s="261"/>
      <c r="G346" s="261"/>
      <c r="H346" s="261"/>
      <c r="I346" s="261"/>
      <c r="J346" s="261"/>
      <c r="K346" s="261"/>
      <c r="L346" s="261">
        <f t="shared" si="82"/>
        <v>37073</v>
      </c>
      <c r="M346" s="261"/>
      <c r="N346" s="261"/>
      <c r="O346" s="261">
        <f t="shared" si="82"/>
        <v>48684</v>
      </c>
      <c r="P346" s="261">
        <f t="shared" ref="P346:W346" si="84">+P272+P309</f>
        <v>50883</v>
      </c>
      <c r="Q346" s="261">
        <f t="shared" si="84"/>
        <v>54210</v>
      </c>
      <c r="R346" s="261">
        <f t="shared" si="84"/>
        <v>58256</v>
      </c>
      <c r="S346" s="261">
        <f t="shared" si="84"/>
        <v>60417</v>
      </c>
      <c r="T346" s="261"/>
      <c r="U346" s="261">
        <f t="shared" si="84"/>
        <v>61320</v>
      </c>
      <c r="V346" s="261">
        <f t="shared" si="84"/>
        <v>62295</v>
      </c>
      <c r="W346" s="261">
        <f t="shared" si="84"/>
        <v>63844</v>
      </c>
    </row>
    <row r="347" spans="2:23" x14ac:dyDescent="0.2">
      <c r="B347" s="69"/>
      <c r="C347" s="326" t="s">
        <v>175</v>
      </c>
      <c r="D347" s="323"/>
      <c r="E347" s="261"/>
      <c r="F347" s="261"/>
      <c r="G347" s="261"/>
      <c r="H347" s="261"/>
      <c r="I347" s="261"/>
      <c r="J347" s="261"/>
      <c r="K347" s="261"/>
      <c r="L347" s="261">
        <f t="shared" si="82"/>
        <v>22589</v>
      </c>
      <c r="M347" s="261"/>
      <c r="N347" s="261"/>
      <c r="O347" s="261">
        <f t="shared" si="82"/>
        <v>30205</v>
      </c>
      <c r="P347" s="261">
        <f t="shared" ref="P347:W347" si="85">+P273+P310</f>
        <v>31194</v>
      </c>
      <c r="Q347" s="261">
        <f t="shared" si="85"/>
        <v>33311</v>
      </c>
      <c r="R347" s="261">
        <f t="shared" si="85"/>
        <v>36059</v>
      </c>
      <c r="S347" s="261">
        <f t="shared" si="85"/>
        <v>37820</v>
      </c>
      <c r="T347" s="261"/>
      <c r="U347" s="261">
        <f t="shared" si="85"/>
        <v>38426</v>
      </c>
      <c r="V347" s="261">
        <f t="shared" si="85"/>
        <v>39493</v>
      </c>
      <c r="W347" s="261">
        <f t="shared" si="85"/>
        <v>40967</v>
      </c>
    </row>
    <row r="348" spans="2:23" x14ac:dyDescent="0.2">
      <c r="B348" s="69"/>
      <c r="C348" s="326" t="s">
        <v>176</v>
      </c>
      <c r="D348" s="323"/>
      <c r="E348" s="261"/>
      <c r="F348" s="261"/>
      <c r="G348" s="261"/>
      <c r="H348" s="261"/>
      <c r="I348" s="261"/>
      <c r="J348" s="261"/>
      <c r="K348" s="261"/>
      <c r="L348" s="261">
        <f t="shared" si="82"/>
        <v>14484</v>
      </c>
      <c r="M348" s="261"/>
      <c r="N348" s="261"/>
      <c r="O348" s="261">
        <f t="shared" si="82"/>
        <v>18479</v>
      </c>
      <c r="P348" s="261">
        <f t="shared" ref="P348:W348" si="86">+P274+P311</f>
        <v>19689</v>
      </c>
      <c r="Q348" s="261">
        <f t="shared" si="86"/>
        <v>20899</v>
      </c>
      <c r="R348" s="261">
        <f t="shared" si="86"/>
        <v>22197</v>
      </c>
      <c r="S348" s="261">
        <f t="shared" si="86"/>
        <v>22597</v>
      </c>
      <c r="T348" s="261"/>
      <c r="U348" s="261">
        <f t="shared" si="86"/>
        <v>22894</v>
      </c>
      <c r="V348" s="261">
        <f t="shared" si="86"/>
        <v>22802</v>
      </c>
      <c r="W348" s="262">
        <f t="shared" si="86"/>
        <v>22877</v>
      </c>
    </row>
    <row r="349" spans="2:23" x14ac:dyDescent="0.2">
      <c r="B349" s="69"/>
      <c r="C349" s="322" t="s">
        <v>177</v>
      </c>
      <c r="D349" s="323"/>
      <c r="E349" s="261"/>
      <c r="F349" s="261"/>
      <c r="G349" s="261"/>
      <c r="H349" s="261"/>
      <c r="I349" s="261"/>
      <c r="J349" s="261"/>
      <c r="K349" s="261"/>
      <c r="L349" s="261">
        <f t="shared" ref="L349:O349" si="87">+L350+L351</f>
        <v>128183</v>
      </c>
      <c r="M349" s="261"/>
      <c r="N349" s="261"/>
      <c r="O349" s="261">
        <f t="shared" si="87"/>
        <v>162440</v>
      </c>
      <c r="P349" s="261">
        <f t="shared" ref="P349:W349" si="88">+P350+P351</f>
        <v>165935</v>
      </c>
      <c r="Q349" s="261">
        <f t="shared" si="88"/>
        <v>172944</v>
      </c>
      <c r="R349" s="261">
        <f t="shared" si="88"/>
        <v>176018</v>
      </c>
      <c r="S349" s="261">
        <f t="shared" si="88"/>
        <v>179856</v>
      </c>
      <c r="T349" s="261"/>
      <c r="U349" s="261">
        <f t="shared" si="88"/>
        <v>188876</v>
      </c>
      <c r="V349" s="261">
        <f t="shared" si="88"/>
        <v>192038</v>
      </c>
      <c r="W349" s="262">
        <f t="shared" si="88"/>
        <v>195541</v>
      </c>
    </row>
    <row r="350" spans="2:23" x14ac:dyDescent="0.2">
      <c r="B350" s="69"/>
      <c r="C350" s="330" t="s">
        <v>178</v>
      </c>
      <c r="D350" s="323"/>
      <c r="E350" s="261"/>
      <c r="F350" s="261"/>
      <c r="G350" s="261"/>
      <c r="H350" s="261"/>
      <c r="I350" s="261"/>
      <c r="J350" s="261"/>
      <c r="K350" s="261"/>
      <c r="L350" s="261">
        <f t="shared" ref="L350:O350" si="89">+L276+L313</f>
        <v>128183</v>
      </c>
      <c r="M350" s="261"/>
      <c r="N350" s="261"/>
      <c r="O350" s="261">
        <f t="shared" si="89"/>
        <v>162440</v>
      </c>
      <c r="P350" s="261">
        <f t="shared" ref="P350:W350" si="90">+P276+P313</f>
        <v>165935</v>
      </c>
      <c r="Q350" s="261">
        <f t="shared" si="90"/>
        <v>172944</v>
      </c>
      <c r="R350" s="261">
        <f t="shared" si="90"/>
        <v>176018</v>
      </c>
      <c r="S350" s="261">
        <f t="shared" si="90"/>
        <v>179856</v>
      </c>
      <c r="T350" s="261"/>
      <c r="U350" s="261">
        <f t="shared" si="90"/>
        <v>188876</v>
      </c>
      <c r="V350" s="261">
        <f t="shared" si="90"/>
        <v>192038</v>
      </c>
      <c r="W350" s="262">
        <f t="shared" si="90"/>
        <v>195541</v>
      </c>
    </row>
    <row r="351" spans="2:23" x14ac:dyDescent="0.2">
      <c r="B351" s="69"/>
      <c r="C351" s="326" t="s">
        <v>179</v>
      </c>
      <c r="D351" s="323"/>
      <c r="E351" s="261"/>
      <c r="F351" s="261"/>
      <c r="G351" s="261"/>
      <c r="H351" s="261"/>
      <c r="I351" s="261"/>
      <c r="J351" s="261"/>
      <c r="K351" s="261"/>
      <c r="L351" s="261"/>
      <c r="M351" s="261"/>
      <c r="N351" s="261"/>
      <c r="O351" s="261"/>
      <c r="P351" s="261"/>
      <c r="Q351" s="261"/>
      <c r="R351" s="261"/>
      <c r="S351" s="261"/>
      <c r="T351" s="261"/>
      <c r="U351" s="261"/>
      <c r="V351" s="261"/>
      <c r="W351" s="262"/>
    </row>
    <row r="352" spans="2:23" x14ac:dyDescent="0.2">
      <c r="B352" s="69"/>
      <c r="C352" s="322" t="s">
        <v>180</v>
      </c>
      <c r="D352" s="323"/>
      <c r="E352" s="261"/>
      <c r="F352" s="261"/>
      <c r="G352" s="261"/>
      <c r="H352" s="261"/>
      <c r="I352" s="261"/>
      <c r="J352" s="261"/>
      <c r="K352" s="261"/>
      <c r="L352" s="261"/>
      <c r="M352" s="261"/>
      <c r="N352" s="261"/>
      <c r="O352" s="261"/>
      <c r="P352" s="261"/>
      <c r="Q352" s="261"/>
      <c r="R352" s="261"/>
      <c r="S352" s="261"/>
      <c r="T352" s="261"/>
      <c r="U352" s="261"/>
      <c r="V352" s="261"/>
      <c r="W352" s="262"/>
    </row>
    <row r="353" spans="2:23" x14ac:dyDescent="0.2">
      <c r="B353" s="69"/>
      <c r="C353" s="326" t="s">
        <v>181</v>
      </c>
      <c r="D353" s="323"/>
      <c r="E353" s="261"/>
      <c r="F353" s="261"/>
      <c r="G353" s="261"/>
      <c r="H353" s="261"/>
      <c r="I353" s="261"/>
      <c r="J353" s="261"/>
      <c r="K353" s="261"/>
      <c r="L353" s="261"/>
      <c r="M353" s="261"/>
      <c r="N353" s="261"/>
      <c r="O353" s="261"/>
      <c r="P353" s="261"/>
      <c r="Q353" s="261"/>
      <c r="R353" s="261"/>
      <c r="S353" s="261"/>
      <c r="T353" s="261"/>
      <c r="U353" s="261"/>
      <c r="V353" s="261"/>
      <c r="W353" s="262"/>
    </row>
    <row r="354" spans="2:23" x14ac:dyDescent="0.2">
      <c r="B354" s="69"/>
      <c r="C354" s="326" t="s">
        <v>182</v>
      </c>
      <c r="D354" s="323"/>
      <c r="E354" s="261"/>
      <c r="F354" s="261"/>
      <c r="G354" s="261"/>
      <c r="H354" s="261"/>
      <c r="I354" s="261"/>
      <c r="J354" s="261"/>
      <c r="K354" s="261"/>
      <c r="L354" s="261"/>
      <c r="M354" s="261"/>
      <c r="N354" s="261"/>
      <c r="O354" s="261"/>
      <c r="P354" s="261"/>
      <c r="Q354" s="261"/>
      <c r="R354" s="261"/>
      <c r="S354" s="261"/>
      <c r="T354" s="261"/>
      <c r="U354" s="261"/>
      <c r="V354" s="261"/>
      <c r="W354" s="262"/>
    </row>
    <row r="355" spans="2:23" x14ac:dyDescent="0.2">
      <c r="B355" s="69"/>
      <c r="C355" s="326" t="s">
        <v>183</v>
      </c>
      <c r="D355" s="323"/>
      <c r="E355" s="261"/>
      <c r="F355" s="261"/>
      <c r="G355" s="261"/>
      <c r="H355" s="261"/>
      <c r="I355" s="261"/>
      <c r="J355" s="261"/>
      <c r="K355" s="261"/>
      <c r="L355" s="261"/>
      <c r="M355" s="261"/>
      <c r="N355" s="261"/>
      <c r="O355" s="261"/>
      <c r="P355" s="261"/>
      <c r="Q355" s="261"/>
      <c r="R355" s="261"/>
      <c r="S355" s="261"/>
      <c r="T355" s="261"/>
      <c r="U355" s="261"/>
      <c r="V355" s="261"/>
      <c r="W355" s="262"/>
    </row>
    <row r="356" spans="2:23" x14ac:dyDescent="0.2">
      <c r="B356" s="69"/>
      <c r="C356" s="326" t="s">
        <v>184</v>
      </c>
      <c r="D356" s="323"/>
      <c r="E356" s="261"/>
      <c r="F356" s="261"/>
      <c r="G356" s="261"/>
      <c r="H356" s="261"/>
      <c r="I356" s="261"/>
      <c r="J356" s="261"/>
      <c r="K356" s="261"/>
      <c r="L356" s="261"/>
      <c r="M356" s="261"/>
      <c r="N356" s="261"/>
      <c r="O356" s="261"/>
      <c r="P356" s="261"/>
      <c r="Q356" s="261"/>
      <c r="R356" s="261"/>
      <c r="S356" s="261"/>
      <c r="T356" s="261"/>
      <c r="U356" s="261"/>
      <c r="V356" s="261"/>
      <c r="W356" s="262"/>
    </row>
    <row r="357" spans="2:23" x14ac:dyDescent="0.2">
      <c r="B357" s="69"/>
      <c r="C357" s="322" t="s">
        <v>185</v>
      </c>
      <c r="D357" s="323"/>
      <c r="E357" s="261"/>
      <c r="F357" s="261"/>
      <c r="G357" s="261"/>
      <c r="H357" s="261"/>
      <c r="I357" s="261"/>
      <c r="J357" s="261"/>
      <c r="K357" s="261"/>
      <c r="L357" s="261">
        <f t="shared" ref="L357:O357" si="91">+L359</f>
        <v>149181</v>
      </c>
      <c r="M357" s="261"/>
      <c r="N357" s="261"/>
      <c r="O357" s="261">
        <f t="shared" si="91"/>
        <v>194020</v>
      </c>
      <c r="P357" s="261">
        <f t="shared" ref="P357:W357" si="92">+P359</f>
        <v>206460</v>
      </c>
      <c r="Q357" s="261">
        <f t="shared" si="92"/>
        <v>227167</v>
      </c>
      <c r="R357" s="261">
        <f t="shared" si="92"/>
        <v>235009</v>
      </c>
      <c r="S357" s="261">
        <f t="shared" si="92"/>
        <v>242861</v>
      </c>
      <c r="T357" s="261"/>
      <c r="U357" s="261">
        <f t="shared" si="92"/>
        <v>261422</v>
      </c>
      <c r="V357" s="261">
        <f t="shared" si="92"/>
        <v>288323</v>
      </c>
      <c r="W357" s="262">
        <f t="shared" si="92"/>
        <v>343357</v>
      </c>
    </row>
    <row r="358" spans="2:23" x14ac:dyDescent="0.2">
      <c r="B358" s="69"/>
      <c r="C358" s="331"/>
      <c r="D358" s="323"/>
      <c r="E358" s="263"/>
      <c r="F358" s="263"/>
      <c r="G358" s="263"/>
      <c r="H358" s="263"/>
      <c r="I358" s="263"/>
      <c r="J358" s="263"/>
      <c r="K358" s="263"/>
      <c r="L358" s="263"/>
      <c r="M358" s="263"/>
      <c r="N358" s="263"/>
      <c r="O358" s="263"/>
      <c r="P358" s="263"/>
      <c r="Q358" s="263"/>
      <c r="R358" s="263"/>
      <c r="S358" s="263"/>
      <c r="T358" s="263"/>
      <c r="U358" s="263"/>
      <c r="V358" s="263"/>
      <c r="W358" s="264"/>
    </row>
    <row r="359" spans="2:23" x14ac:dyDescent="0.2">
      <c r="B359" s="73"/>
      <c r="C359" s="337" t="s">
        <v>186</v>
      </c>
      <c r="D359" s="338"/>
      <c r="E359" s="339"/>
      <c r="F359" s="339"/>
      <c r="G359" s="339"/>
      <c r="H359" s="339"/>
      <c r="I359" s="339"/>
      <c r="J359" s="339"/>
      <c r="K359" s="339"/>
      <c r="L359" s="339">
        <f t="shared" ref="L359:O359" si="93">+L285+L321</f>
        <v>149181</v>
      </c>
      <c r="M359" s="339"/>
      <c r="N359" s="339"/>
      <c r="O359" s="339">
        <f t="shared" si="93"/>
        <v>194020</v>
      </c>
      <c r="P359" s="339">
        <f t="shared" ref="P359:W359" si="94">+P285+P321</f>
        <v>206460</v>
      </c>
      <c r="Q359" s="339">
        <f t="shared" si="94"/>
        <v>227167</v>
      </c>
      <c r="R359" s="339">
        <f t="shared" si="94"/>
        <v>235009</v>
      </c>
      <c r="S359" s="339">
        <f t="shared" si="94"/>
        <v>242861</v>
      </c>
      <c r="T359" s="339"/>
      <c r="U359" s="339">
        <f t="shared" si="94"/>
        <v>261422</v>
      </c>
      <c r="V359" s="339">
        <f t="shared" si="94"/>
        <v>288323</v>
      </c>
      <c r="W359" s="340">
        <f t="shared" si="94"/>
        <v>343357</v>
      </c>
    </row>
    <row r="360" spans="2:23" ht="13.5" thickBot="1" x14ac:dyDescent="0.25">
      <c r="B360" s="107"/>
      <c r="C360" s="341"/>
      <c r="D360" s="342"/>
      <c r="E360" s="343"/>
      <c r="F360" s="343"/>
      <c r="G360" s="343"/>
      <c r="H360" s="343"/>
      <c r="I360" s="343"/>
      <c r="J360" s="343"/>
      <c r="K360" s="343"/>
      <c r="L360" s="343"/>
      <c r="M360" s="343"/>
      <c r="N360" s="343"/>
      <c r="O360" s="343"/>
      <c r="P360" s="344"/>
      <c r="Q360" s="344"/>
      <c r="R360" s="344"/>
      <c r="S360" s="344"/>
      <c r="T360" s="344"/>
      <c r="U360" s="344"/>
      <c r="V360" s="344"/>
      <c r="W360" s="345"/>
    </row>
    <row r="361" spans="2:23" x14ac:dyDescent="0.2">
      <c r="C361" s="346"/>
      <c r="D361" s="347"/>
      <c r="E361" s="346"/>
      <c r="F361" s="346"/>
      <c r="G361" s="346"/>
      <c r="H361" s="346"/>
      <c r="I361" s="346"/>
      <c r="J361" s="346"/>
      <c r="K361" s="346"/>
      <c r="L361" s="346"/>
      <c r="M361" s="346"/>
      <c r="N361" s="346"/>
      <c r="O361" s="346"/>
      <c r="P361" s="346"/>
      <c r="Q361" s="346"/>
      <c r="R361" s="346"/>
      <c r="S361" s="307"/>
      <c r="T361" s="307"/>
      <c r="U361" s="307"/>
      <c r="V361" s="307"/>
      <c r="W361" s="307"/>
    </row>
    <row r="362" spans="2:23" x14ac:dyDescent="0.2">
      <c r="B362" s="102" t="s">
        <v>139</v>
      </c>
      <c r="C362" s="348"/>
      <c r="D362" s="349"/>
      <c r="E362" s="350"/>
      <c r="F362" s="350"/>
      <c r="G362" s="350"/>
      <c r="H362" s="350"/>
      <c r="I362" s="350"/>
      <c r="J362" s="350"/>
      <c r="K362" s="350"/>
      <c r="L362" s="350"/>
      <c r="M362" s="350"/>
      <c r="N362" s="350"/>
      <c r="O362" s="350"/>
      <c r="P362" s="350"/>
      <c r="Q362" s="350"/>
      <c r="R362" s="350"/>
      <c r="S362" s="350"/>
      <c r="T362" s="350"/>
      <c r="U362" s="350"/>
      <c r="V362" s="350"/>
      <c r="W362" s="351"/>
    </row>
    <row r="363" spans="2:23" ht="21" x14ac:dyDescent="0.2">
      <c r="B363" s="140">
        <v>1</v>
      </c>
      <c r="C363" s="352" t="s">
        <v>120</v>
      </c>
      <c r="D363" s="353"/>
      <c r="E363" s="354"/>
      <c r="F363" s="354"/>
      <c r="G363" s="354"/>
      <c r="H363" s="354"/>
      <c r="I363" s="354"/>
      <c r="J363" s="354"/>
      <c r="K363" s="354"/>
      <c r="L363" s="273">
        <f t="shared" ref="L363:P363" si="95">+IF(L323=0,"-",(L337+L342+L346+L350)/L323)</f>
        <v>0.28587018543973647</v>
      </c>
      <c r="M363" s="273"/>
      <c r="N363" s="273"/>
      <c r="O363" s="273">
        <f t="shared" si="95"/>
        <v>0.30657431482734715</v>
      </c>
      <c r="P363" s="273">
        <f t="shared" si="95"/>
        <v>0.30682641531950439</v>
      </c>
      <c r="Q363" s="273">
        <f t="shared" ref="Q363:V363" si="96">+IF(Q323=0,"-",(Q337+Q342+Q346+Q350)/Q323)</f>
        <v>0.29933080113770433</v>
      </c>
      <c r="R363" s="273">
        <f t="shared" si="96"/>
        <v>0.30403903692518652</v>
      </c>
      <c r="S363" s="273">
        <f t="shared" si="96"/>
        <v>0.30330396242913804</v>
      </c>
      <c r="T363" s="273" t="str">
        <f t="shared" si="96"/>
        <v>-</v>
      </c>
      <c r="U363" s="273">
        <f t="shared" si="96"/>
        <v>0.29900867527712033</v>
      </c>
      <c r="V363" s="273">
        <f t="shared" si="96"/>
        <v>0.29430236266546972</v>
      </c>
      <c r="W363" s="273">
        <f>+IF(W323=0,"-",(W337+W342+W346+W350)/W323)</f>
        <v>0.28395064882747745</v>
      </c>
    </row>
    <row r="364" spans="2:23" ht="21" x14ac:dyDescent="0.2">
      <c r="B364" s="142">
        <v>2</v>
      </c>
      <c r="C364" s="355" t="s">
        <v>121</v>
      </c>
      <c r="D364" s="356"/>
      <c r="E364" s="357"/>
      <c r="F364" s="357"/>
      <c r="G364" s="357"/>
      <c r="H364" s="357"/>
      <c r="I364" s="357"/>
      <c r="J364" s="357"/>
      <c r="K364" s="357"/>
      <c r="L364" s="289">
        <f t="shared" ref="L364:O364" si="97">IF(L249=0,"-",(+L263+L268+L272+L276)/L249)</f>
        <v>0.13581676412004889</v>
      </c>
      <c r="M364" s="289"/>
      <c r="N364" s="289"/>
      <c r="O364" s="289">
        <f t="shared" si="97"/>
        <v>0.14217579669323363</v>
      </c>
      <c r="P364" s="289">
        <f t="shared" ref="P364:W364" si="98">IF(P249=0,"-",(+P263+P268+P272+P276)/P249)</f>
        <v>0.14350129807035389</v>
      </c>
      <c r="Q364" s="289">
        <f t="shared" si="98"/>
        <v>0.13954889397717518</v>
      </c>
      <c r="R364" s="289">
        <f t="shared" si="98"/>
        <v>0.1390773866221717</v>
      </c>
      <c r="S364" s="289">
        <f t="shared" si="98"/>
        <v>0.14674085297900577</v>
      </c>
      <c r="T364" s="289" t="str">
        <f t="shared" si="98"/>
        <v>-</v>
      </c>
      <c r="U364" s="289">
        <f t="shared" si="98"/>
        <v>0.16547624280251416</v>
      </c>
      <c r="V364" s="289">
        <f t="shared" si="98"/>
        <v>0.15863421091979416</v>
      </c>
      <c r="W364" s="289">
        <f t="shared" si="98"/>
        <v>0.15440136059704737</v>
      </c>
    </row>
    <row r="365" spans="2:23" ht="21" x14ac:dyDescent="0.2">
      <c r="B365" s="144">
        <v>3</v>
      </c>
      <c r="C365" s="355" t="s">
        <v>122</v>
      </c>
      <c r="D365" s="358"/>
      <c r="E365" s="359"/>
      <c r="F365" s="359"/>
      <c r="G365" s="359"/>
      <c r="H365" s="359"/>
      <c r="I365" s="359"/>
      <c r="J365" s="359"/>
      <c r="K365" s="359"/>
      <c r="L365" s="275">
        <f t="shared" ref="L365:P365" si="99">+IF(L286=0,"-",(L300+L305+L309+L313)/L286)</f>
        <v>0.35223787541689267</v>
      </c>
      <c r="M365" s="275"/>
      <c r="N365" s="275"/>
      <c r="O365" s="275">
        <f t="shared" si="99"/>
        <v>0.35211364192995348</v>
      </c>
      <c r="P365" s="275">
        <f t="shared" si="99"/>
        <v>0.35038499692947234</v>
      </c>
      <c r="Q365" s="275">
        <f t="shared" ref="Q365:V365" si="100">+IF(Q286=0,"-",(Q300+Q305+Q309+Q313)/Q286)</f>
        <v>0.34572488261675849</v>
      </c>
      <c r="R365" s="275">
        <f t="shared" si="100"/>
        <v>0.35390021258964904</v>
      </c>
      <c r="S365" s="275">
        <f t="shared" si="100"/>
        <v>0.35443644091000764</v>
      </c>
      <c r="T365" s="275" t="str">
        <f t="shared" si="100"/>
        <v>-</v>
      </c>
      <c r="U365" s="275">
        <f t="shared" si="100"/>
        <v>0.34567928893031019</v>
      </c>
      <c r="V365" s="275">
        <f t="shared" si="100"/>
        <v>0.34458726953342211</v>
      </c>
      <c r="W365" s="275">
        <f>+IF(W286=0,"-",(W300+W305+W309+W313)/W286)</f>
        <v>0.33288549338859169</v>
      </c>
    </row>
    <row r="366" spans="2:23" x14ac:dyDescent="0.2">
      <c r="B366" s="10"/>
      <c r="C366" s="360"/>
      <c r="D366" s="361"/>
      <c r="E366" s="361"/>
      <c r="F366" s="361"/>
      <c r="G366" s="361"/>
      <c r="H366" s="361"/>
      <c r="I366" s="361"/>
      <c r="J366" s="361"/>
      <c r="K366" s="361"/>
      <c r="L366" s="361"/>
      <c r="M366" s="361"/>
      <c r="N366" s="361"/>
      <c r="O366" s="361"/>
      <c r="P366" s="361"/>
      <c r="Q366" s="361"/>
      <c r="R366" s="361"/>
      <c r="S366" s="361"/>
      <c r="T366" s="361"/>
      <c r="U366" s="361"/>
      <c r="V366" s="361"/>
      <c r="W366" s="361"/>
    </row>
    <row r="367" spans="2:23" x14ac:dyDescent="0.2">
      <c r="B367" s="86" t="s">
        <v>96</v>
      </c>
      <c r="C367" s="362"/>
      <c r="D367" s="363"/>
      <c r="E367" s="363"/>
      <c r="F367" s="363"/>
      <c r="G367" s="363"/>
      <c r="H367" s="363"/>
      <c r="I367" s="363"/>
      <c r="J367" s="363"/>
      <c r="K367" s="363"/>
      <c r="L367" s="363"/>
      <c r="M367" s="363"/>
      <c r="N367" s="363"/>
      <c r="O367" s="363"/>
      <c r="P367" s="363"/>
      <c r="Q367" s="363"/>
      <c r="R367" s="363"/>
      <c r="S367" s="363"/>
      <c r="T367" s="363"/>
      <c r="U367" s="363"/>
      <c r="V367" s="363"/>
      <c r="W367" s="364"/>
    </row>
    <row r="368" spans="2:23" ht="21" x14ac:dyDescent="0.2">
      <c r="B368" s="87" t="s">
        <v>97</v>
      </c>
      <c r="C368" s="365" t="s">
        <v>98</v>
      </c>
      <c r="D368" s="366"/>
      <c r="E368" s="366"/>
      <c r="F368" s="366"/>
      <c r="G368" s="366"/>
      <c r="H368" s="366"/>
      <c r="I368" s="366"/>
      <c r="J368" s="366"/>
      <c r="K368" s="366"/>
      <c r="L368" s="366"/>
      <c r="M368" s="366"/>
      <c r="N368" s="366"/>
      <c r="O368" s="366"/>
      <c r="P368" s="366"/>
      <c r="Q368" s="366"/>
      <c r="R368" s="366"/>
      <c r="S368" s="366"/>
      <c r="T368" s="366"/>
      <c r="U368" s="366"/>
      <c r="V368" s="366"/>
      <c r="W368" s="367"/>
    </row>
    <row r="369" spans="2:23" ht="21.75" customHeight="1" x14ac:dyDescent="0.2">
      <c r="B369" s="379">
        <v>1</v>
      </c>
      <c r="C369" s="445" t="s">
        <v>330</v>
      </c>
      <c r="D369" s="446"/>
      <c r="E369" s="446"/>
      <c r="F369" s="446"/>
      <c r="G369" s="446"/>
      <c r="H369" s="446"/>
      <c r="I369" s="446"/>
      <c r="J369" s="446"/>
      <c r="K369" s="446"/>
      <c r="L369" s="446"/>
      <c r="M369" s="446"/>
      <c r="N369" s="446"/>
      <c r="O369" s="446"/>
      <c r="P369" s="446"/>
      <c r="Q369" s="446"/>
      <c r="R369" s="446"/>
      <c r="S369" s="446"/>
      <c r="T369" s="446"/>
      <c r="U369" s="446"/>
      <c r="V369" s="446"/>
      <c r="W369" s="447"/>
    </row>
    <row r="370" spans="2:23" x14ac:dyDescent="0.2">
      <c r="B370" s="378"/>
      <c r="C370" s="467"/>
      <c r="D370" s="468"/>
      <c r="E370" s="468"/>
      <c r="F370" s="468"/>
      <c r="G370" s="468"/>
      <c r="H370" s="468"/>
      <c r="I370" s="468"/>
      <c r="J370" s="468"/>
      <c r="K370" s="468"/>
      <c r="L370" s="468"/>
      <c r="M370" s="468"/>
      <c r="N370" s="468"/>
      <c r="O370" s="468"/>
      <c r="P370" s="468"/>
      <c r="Q370" s="468"/>
      <c r="R370" s="468"/>
      <c r="S370" s="468"/>
      <c r="T370" s="468"/>
      <c r="U370" s="468"/>
      <c r="V370" s="468"/>
      <c r="W370" s="469"/>
    </row>
    <row r="371" spans="2:23" ht="12.75" customHeight="1" x14ac:dyDescent="0.2">
      <c r="B371" s="211"/>
      <c r="C371" s="454"/>
      <c r="D371" s="455"/>
      <c r="E371" s="455"/>
      <c r="F371" s="455"/>
      <c r="G371" s="455"/>
      <c r="H371" s="455"/>
      <c r="I371" s="455"/>
      <c r="J371" s="455"/>
      <c r="K371" s="455"/>
      <c r="L371" s="455"/>
      <c r="M371" s="455"/>
      <c r="N371" s="455"/>
      <c r="O371" s="455"/>
      <c r="P371" s="455"/>
      <c r="Q371" s="455"/>
      <c r="R371" s="455"/>
      <c r="S371" s="455"/>
      <c r="T371" s="455"/>
      <c r="U371" s="455"/>
      <c r="V371" s="455"/>
      <c r="W371" s="456"/>
    </row>
    <row r="372" spans="2:23" ht="12.75" customHeight="1" x14ac:dyDescent="0.2">
      <c r="B372" s="293"/>
      <c r="C372" s="454"/>
      <c r="D372" s="455"/>
      <c r="E372" s="455"/>
      <c r="F372" s="455"/>
      <c r="G372" s="455"/>
      <c r="H372" s="455"/>
      <c r="I372" s="455"/>
      <c r="J372" s="455"/>
      <c r="K372" s="455"/>
      <c r="L372" s="455"/>
      <c r="M372" s="455"/>
      <c r="N372" s="455"/>
      <c r="O372" s="455"/>
      <c r="P372" s="455"/>
      <c r="Q372" s="455"/>
      <c r="R372" s="455"/>
      <c r="S372" s="455"/>
      <c r="T372" s="455"/>
      <c r="U372" s="455"/>
      <c r="V372" s="455"/>
      <c r="W372" s="456"/>
    </row>
    <row r="373" spans="2:23" x14ac:dyDescent="0.2">
      <c r="B373" s="293"/>
      <c r="C373" s="454"/>
      <c r="D373" s="455"/>
      <c r="E373" s="455"/>
      <c r="F373" s="455"/>
      <c r="G373" s="455"/>
      <c r="H373" s="455"/>
      <c r="I373" s="455"/>
      <c r="J373" s="455"/>
      <c r="K373" s="455"/>
      <c r="L373" s="455"/>
      <c r="M373" s="455"/>
      <c r="N373" s="455"/>
      <c r="O373" s="455"/>
      <c r="P373" s="455"/>
      <c r="Q373" s="455"/>
      <c r="R373" s="455"/>
      <c r="S373" s="455"/>
      <c r="T373" s="455"/>
      <c r="U373" s="455"/>
      <c r="V373" s="455"/>
      <c r="W373" s="456"/>
    </row>
    <row r="374" spans="2:23" x14ac:dyDescent="0.2">
      <c r="B374" s="293"/>
      <c r="C374" s="454"/>
      <c r="D374" s="465"/>
      <c r="E374" s="465"/>
      <c r="F374" s="465"/>
      <c r="G374" s="465"/>
      <c r="H374" s="465"/>
      <c r="I374" s="465"/>
      <c r="J374" s="465"/>
      <c r="K374" s="465"/>
      <c r="L374" s="465"/>
      <c r="M374" s="465"/>
      <c r="N374" s="465"/>
      <c r="O374" s="465"/>
      <c r="P374" s="465"/>
      <c r="Q374" s="465"/>
      <c r="R374" s="465"/>
      <c r="S374" s="465"/>
      <c r="T374" s="465"/>
      <c r="U374" s="465"/>
      <c r="V374" s="465"/>
      <c r="W374" s="466"/>
    </row>
    <row r="375" spans="2:23" x14ac:dyDescent="0.2">
      <c r="B375" s="294"/>
      <c r="C375" s="457"/>
      <c r="D375" s="458"/>
      <c r="E375" s="458"/>
      <c r="F375" s="458"/>
      <c r="G375" s="458"/>
      <c r="H375" s="458"/>
      <c r="I375" s="458"/>
      <c r="J375" s="458"/>
      <c r="K375" s="458"/>
      <c r="L375" s="458"/>
      <c r="M375" s="458"/>
      <c r="N375" s="458"/>
      <c r="O375" s="458"/>
      <c r="P375" s="458"/>
      <c r="Q375" s="458"/>
      <c r="R375" s="458"/>
      <c r="S375" s="458"/>
      <c r="T375" s="458"/>
      <c r="U375" s="458"/>
      <c r="V375" s="458"/>
      <c r="W375" s="459"/>
    </row>
    <row r="376" spans="2:23" x14ac:dyDescent="0.2">
      <c r="C376" s="346"/>
      <c r="D376" s="347"/>
      <c r="E376" s="346"/>
      <c r="F376" s="346"/>
      <c r="G376" s="346"/>
      <c r="H376" s="346"/>
      <c r="I376" s="346"/>
      <c r="J376" s="346"/>
      <c r="K376" s="346"/>
      <c r="L376" s="346"/>
      <c r="M376" s="346"/>
      <c r="N376" s="346"/>
      <c r="O376" s="346"/>
      <c r="P376" s="346"/>
      <c r="Q376" s="346"/>
      <c r="R376" s="346"/>
      <c r="S376" s="307"/>
      <c r="T376" s="307"/>
      <c r="U376" s="307"/>
      <c r="V376" s="307"/>
      <c r="W376" s="307"/>
    </row>
    <row r="377" spans="2:23" x14ac:dyDescent="0.2">
      <c r="C377" s="346"/>
      <c r="D377" s="347"/>
      <c r="E377" s="346"/>
      <c r="F377" s="346"/>
      <c r="G377" s="346"/>
      <c r="H377" s="346"/>
      <c r="I377" s="346"/>
      <c r="J377" s="346"/>
      <c r="K377" s="346"/>
      <c r="L377" s="346"/>
      <c r="M377" s="346"/>
      <c r="N377" s="346"/>
      <c r="O377" s="346"/>
      <c r="P377" s="346"/>
      <c r="Q377" s="346"/>
      <c r="R377" s="346"/>
      <c r="S377" s="307"/>
      <c r="T377" s="307"/>
      <c r="U377" s="307"/>
      <c r="V377" s="307"/>
      <c r="W377" s="307"/>
    </row>
    <row r="378" spans="2:23" x14ac:dyDescent="0.2">
      <c r="C378" s="346"/>
      <c r="D378" s="347"/>
      <c r="E378" s="346"/>
      <c r="F378" s="346"/>
      <c r="G378" s="346"/>
      <c r="H378" s="346"/>
      <c r="I378" s="346"/>
      <c r="J378" s="346"/>
      <c r="K378" s="346"/>
      <c r="L378" s="346"/>
      <c r="M378" s="346"/>
      <c r="N378" s="346"/>
      <c r="O378" s="346"/>
      <c r="P378" s="346"/>
      <c r="Q378" s="346"/>
      <c r="R378" s="346"/>
      <c r="S378" s="307"/>
      <c r="T378" s="307"/>
      <c r="U378" s="307"/>
      <c r="V378" s="307"/>
      <c r="W378" s="307"/>
    </row>
    <row r="379" spans="2:23" x14ac:dyDescent="0.2">
      <c r="C379" s="346"/>
      <c r="D379" s="347"/>
      <c r="E379" s="346"/>
      <c r="F379" s="346"/>
      <c r="G379" s="346"/>
      <c r="H379" s="346"/>
      <c r="I379" s="346"/>
      <c r="J379" s="346"/>
      <c r="K379" s="346"/>
      <c r="L379" s="346"/>
      <c r="M379" s="346"/>
      <c r="N379" s="346"/>
      <c r="O379" s="346"/>
      <c r="P379" s="346"/>
      <c r="Q379" s="346"/>
      <c r="R379" s="346"/>
      <c r="S379" s="307"/>
      <c r="T379" s="307"/>
      <c r="U379" s="307"/>
      <c r="V379" s="307"/>
      <c r="W379" s="307"/>
    </row>
    <row r="380" spans="2:23" x14ac:dyDescent="0.2">
      <c r="C380" s="346"/>
      <c r="D380" s="347"/>
      <c r="E380" s="346"/>
      <c r="F380" s="346"/>
      <c r="G380" s="346"/>
      <c r="H380" s="346"/>
      <c r="I380" s="346"/>
      <c r="J380" s="346"/>
      <c r="K380" s="346"/>
      <c r="L380" s="346"/>
      <c r="M380" s="346"/>
      <c r="N380" s="346"/>
      <c r="O380" s="346"/>
      <c r="P380" s="346"/>
      <c r="Q380" s="346"/>
      <c r="R380" s="346"/>
      <c r="S380" s="307"/>
      <c r="T380" s="307"/>
      <c r="U380" s="307"/>
      <c r="V380" s="307"/>
      <c r="W380" s="307"/>
    </row>
    <row r="381" spans="2:23" x14ac:dyDescent="0.2">
      <c r="B381" s="368"/>
      <c r="C381" s="369"/>
      <c r="D381" s="370"/>
      <c r="E381" s="371"/>
      <c r="F381" s="371"/>
      <c r="G381" s="371"/>
      <c r="H381" s="371"/>
      <c r="I381" s="371"/>
      <c r="J381" s="371"/>
      <c r="K381" s="371"/>
      <c r="L381" s="371"/>
      <c r="M381" s="371"/>
      <c r="N381" s="371"/>
      <c r="O381" s="371"/>
      <c r="P381" s="371"/>
      <c r="Q381" s="371"/>
      <c r="R381" s="371"/>
      <c r="S381" s="371"/>
      <c r="T381" s="371"/>
      <c r="U381" s="371"/>
      <c r="V381" s="371"/>
      <c r="W381" s="371"/>
    </row>
    <row r="382" spans="2:23" x14ac:dyDescent="0.2">
      <c r="B382" s="368"/>
      <c r="C382" s="369"/>
      <c r="D382" s="370"/>
      <c r="E382" s="371"/>
      <c r="F382" s="371"/>
      <c r="G382" s="371"/>
      <c r="H382" s="371"/>
      <c r="I382" s="371"/>
      <c r="J382" s="371"/>
      <c r="K382" s="371"/>
      <c r="L382" s="371"/>
      <c r="M382" s="371"/>
      <c r="N382" s="371"/>
      <c r="O382" s="371"/>
      <c r="P382" s="371"/>
      <c r="Q382" s="371"/>
      <c r="R382" s="371"/>
      <c r="S382" s="371"/>
      <c r="T382" s="371"/>
      <c r="U382" s="371"/>
      <c r="V382" s="371"/>
      <c r="W382" s="371"/>
    </row>
    <row r="383" spans="2:23" x14ac:dyDescent="0.2">
      <c r="B383" s="368"/>
      <c r="C383" s="372"/>
      <c r="D383" s="370"/>
      <c r="E383" s="371"/>
      <c r="F383" s="371"/>
      <c r="G383" s="371"/>
      <c r="H383" s="371"/>
      <c r="I383" s="371"/>
      <c r="J383" s="371"/>
      <c r="K383" s="371"/>
      <c r="L383" s="371"/>
      <c r="M383" s="371"/>
      <c r="N383" s="371"/>
      <c r="O383" s="371"/>
      <c r="P383" s="371"/>
      <c r="Q383" s="371"/>
      <c r="R383" s="371"/>
      <c r="S383" s="371"/>
      <c r="T383" s="371"/>
      <c r="U383" s="371"/>
      <c r="V383" s="371"/>
      <c r="W383" s="371"/>
    </row>
    <row r="384" spans="2:23" x14ac:dyDescent="0.2">
      <c r="B384" s="368"/>
      <c r="C384" s="368"/>
      <c r="D384" s="36"/>
      <c r="E384" s="36"/>
      <c r="F384" s="36"/>
      <c r="G384" s="36"/>
      <c r="H384" s="36"/>
      <c r="I384" s="36"/>
      <c r="J384" s="36"/>
      <c r="K384" s="36"/>
      <c r="L384" s="36"/>
      <c r="M384" s="36"/>
      <c r="N384" s="36"/>
      <c r="O384" s="36"/>
      <c r="P384" s="36"/>
      <c r="Q384" s="36"/>
      <c r="R384" s="36"/>
      <c r="S384" s="36"/>
      <c r="T384" s="36"/>
      <c r="U384" s="36"/>
      <c r="V384" s="36"/>
      <c r="W384" s="36"/>
    </row>
    <row r="385" spans="1:23" x14ac:dyDescent="0.2">
      <c r="B385" s="373"/>
      <c r="C385" s="374"/>
      <c r="D385" s="375"/>
      <c r="E385" s="39"/>
      <c r="F385" s="39"/>
      <c r="G385" s="39"/>
      <c r="H385" s="39"/>
      <c r="I385" s="39"/>
      <c r="J385" s="39"/>
      <c r="K385" s="39"/>
      <c r="L385" s="39"/>
      <c r="M385" s="39"/>
      <c r="N385" s="39"/>
      <c r="O385" s="39"/>
      <c r="P385" s="39"/>
      <c r="Q385" s="39"/>
      <c r="R385" s="39"/>
      <c r="S385" s="39"/>
      <c r="T385" s="39"/>
      <c r="U385" s="39"/>
      <c r="V385" s="39"/>
      <c r="W385" s="39"/>
    </row>
    <row r="395" spans="1:23" ht="15" x14ac:dyDescent="0.2">
      <c r="B395" s="62" t="str">
        <f>+Index!B15</f>
        <v>II.7. Enrollments by level of program (undergraduate/graduate)</v>
      </c>
      <c r="C395" s="63"/>
      <c r="D395" s="64"/>
      <c r="E395" s="64"/>
      <c r="F395" s="64"/>
      <c r="G395" s="64"/>
      <c r="H395" s="64"/>
      <c r="I395" s="64"/>
      <c r="J395" s="64"/>
      <c r="K395" s="64"/>
      <c r="L395" s="64"/>
      <c r="M395" s="64"/>
      <c r="N395" s="64"/>
      <c r="O395" s="64"/>
      <c r="P395" s="64"/>
      <c r="Q395" s="64"/>
      <c r="R395" s="64"/>
      <c r="S395" s="64"/>
      <c r="T395" s="64"/>
      <c r="U395" s="64"/>
      <c r="V395" s="64"/>
      <c r="W395" s="65"/>
    </row>
    <row r="396" spans="1:23" x14ac:dyDescent="0.2">
      <c r="B396" s="6"/>
      <c r="C396" s="6"/>
      <c r="D396" s="7"/>
      <c r="E396" s="7"/>
      <c r="F396" s="7"/>
      <c r="G396" s="7"/>
      <c r="H396" s="7"/>
      <c r="I396" s="7"/>
      <c r="J396" s="7"/>
      <c r="K396" s="7"/>
      <c r="L396" s="7"/>
      <c r="M396" s="7"/>
      <c r="N396" s="7"/>
      <c r="O396" s="7"/>
      <c r="P396" s="7"/>
      <c r="Q396" s="7"/>
      <c r="R396" s="7"/>
      <c r="S396" s="7"/>
      <c r="T396" s="7"/>
      <c r="U396" s="7"/>
      <c r="V396" s="7"/>
      <c r="W396" s="7"/>
    </row>
    <row r="397" spans="1:23" s="425" customFormat="1" ht="13.5" thickBot="1" x14ac:dyDescent="0.25">
      <c r="A397" s="423"/>
      <c r="B397" s="20" t="s">
        <v>61</v>
      </c>
      <c r="C397" s="26"/>
      <c r="D397" s="426" t="s">
        <v>93</v>
      </c>
      <c r="E397" s="243">
        <v>1960</v>
      </c>
      <c r="F397" s="243">
        <v>1965</v>
      </c>
      <c r="G397" s="243">
        <v>1970</v>
      </c>
      <c r="H397" s="243">
        <v>1975</v>
      </c>
      <c r="I397" s="243">
        <v>1995</v>
      </c>
      <c r="J397" s="243">
        <v>1996</v>
      </c>
      <c r="K397" s="243">
        <v>1997</v>
      </c>
      <c r="L397" s="243">
        <v>1998</v>
      </c>
      <c r="M397" s="243">
        <v>1999</v>
      </c>
      <c r="N397" s="243">
        <v>2000</v>
      </c>
      <c r="O397" s="243">
        <v>2001</v>
      </c>
      <c r="P397" s="104">
        <v>2002</v>
      </c>
      <c r="Q397" s="105">
        <v>2003</v>
      </c>
      <c r="R397" s="104">
        <v>2004</v>
      </c>
      <c r="S397" s="104">
        <v>2005</v>
      </c>
      <c r="T397" s="104">
        <v>2006</v>
      </c>
      <c r="U397" s="104">
        <v>2007</v>
      </c>
      <c r="V397" s="104">
        <v>2008</v>
      </c>
      <c r="W397" s="105">
        <v>2009</v>
      </c>
    </row>
    <row r="398" spans="1:23" ht="15" x14ac:dyDescent="0.2">
      <c r="B398" s="33" t="str">
        <f>+ca_1</f>
        <v>A. Private Institutions</v>
      </c>
      <c r="C398" s="76"/>
      <c r="D398" s="318">
        <v>1</v>
      </c>
      <c r="E398" s="254"/>
      <c r="F398" s="254"/>
      <c r="G398" s="254"/>
      <c r="H398" s="254"/>
      <c r="I398" s="254"/>
      <c r="J398" s="254"/>
      <c r="K398" s="254"/>
      <c r="L398" s="254"/>
      <c r="M398" s="254"/>
      <c r="N398" s="254">
        <f t="shared" ref="N398" si="101">+N399+N400</f>
        <v>212563</v>
      </c>
      <c r="O398" s="254"/>
      <c r="P398" s="254"/>
      <c r="Q398" s="254"/>
      <c r="R398" s="254"/>
      <c r="S398" s="254"/>
      <c r="T398" s="254">
        <f t="shared" ref="T398:W398" si="102">+T399+T400</f>
        <v>294511</v>
      </c>
      <c r="U398" s="254">
        <f t="shared" si="102"/>
        <v>316318</v>
      </c>
      <c r="V398" s="254">
        <f t="shared" si="102"/>
        <v>337085</v>
      </c>
      <c r="W398" s="255">
        <f t="shared" si="102"/>
        <v>359336</v>
      </c>
    </row>
    <row r="399" spans="1:23" s="405" customFormat="1" ht="15" x14ac:dyDescent="0.2">
      <c r="A399" s="2"/>
      <c r="B399" s="69"/>
      <c r="C399" s="67" t="str">
        <f>+p_1</f>
        <v>1. Undergraduate</v>
      </c>
      <c r="D399" s="383"/>
      <c r="E399" s="154"/>
      <c r="F399" s="154"/>
      <c r="G399" s="154"/>
      <c r="H399" s="154"/>
      <c r="I399" s="154"/>
      <c r="J399" s="154"/>
      <c r="K399" s="154"/>
      <c r="L399" s="154"/>
      <c r="M399" s="154"/>
      <c r="N399" s="154">
        <v>201152</v>
      </c>
      <c r="O399" s="154"/>
      <c r="P399" s="160"/>
      <c r="Q399" s="160"/>
      <c r="R399" s="160"/>
      <c r="S399" s="160"/>
      <c r="T399" s="160">
        <v>279972</v>
      </c>
      <c r="U399" s="160">
        <v>298770</v>
      </c>
      <c r="V399" s="160">
        <v>317040</v>
      </c>
      <c r="W399" s="162">
        <v>337601</v>
      </c>
    </row>
    <row r="400" spans="1:23" s="405" customFormat="1" ht="15" x14ac:dyDescent="0.2">
      <c r="A400" s="2"/>
      <c r="B400" s="69"/>
      <c r="C400" s="67" t="str">
        <f>+p_2</f>
        <v>2. Graduate</v>
      </c>
      <c r="D400" s="383"/>
      <c r="E400" s="158"/>
      <c r="F400" s="158"/>
      <c r="G400" s="158"/>
      <c r="H400" s="158"/>
      <c r="I400" s="158"/>
      <c r="J400" s="158"/>
      <c r="K400" s="158"/>
      <c r="L400" s="158"/>
      <c r="M400" s="158"/>
      <c r="N400" s="158">
        <f t="shared" ref="N400" si="103">SUM(N401:N403)</f>
        <v>11411</v>
      </c>
      <c r="O400" s="158"/>
      <c r="P400" s="158"/>
      <c r="Q400" s="158"/>
      <c r="R400" s="158"/>
      <c r="S400" s="158"/>
      <c r="T400" s="158">
        <f t="shared" ref="T400:W400" si="104">SUM(T401:T403)</f>
        <v>14539</v>
      </c>
      <c r="U400" s="158">
        <f t="shared" si="104"/>
        <v>17548</v>
      </c>
      <c r="V400" s="158">
        <f t="shared" si="104"/>
        <v>20045</v>
      </c>
      <c r="W400" s="295">
        <f t="shared" si="104"/>
        <v>21735</v>
      </c>
    </row>
    <row r="401" spans="1:25" s="405" customFormat="1" ht="15" x14ac:dyDescent="0.2">
      <c r="A401" s="2"/>
      <c r="B401" s="69"/>
      <c r="C401" s="180" t="s">
        <v>123</v>
      </c>
      <c r="D401" s="319"/>
      <c r="E401" s="402"/>
      <c r="F401" s="402"/>
      <c r="G401" s="402"/>
      <c r="H401" s="402"/>
      <c r="I401" s="402"/>
      <c r="J401" s="402"/>
      <c r="K401" s="402"/>
      <c r="L401" s="402"/>
      <c r="M401" s="402"/>
      <c r="N401" s="402">
        <v>1651</v>
      </c>
      <c r="O401" s="402"/>
      <c r="P401" s="403"/>
      <c r="Q401" s="403"/>
      <c r="R401" s="403"/>
      <c r="S401" s="403"/>
      <c r="T401" s="403">
        <v>1294</v>
      </c>
      <c r="U401" s="403">
        <v>2390</v>
      </c>
      <c r="V401" s="403">
        <v>3240</v>
      </c>
      <c r="W401" s="404">
        <v>3298</v>
      </c>
    </row>
    <row r="402" spans="1:25" s="405" customFormat="1" ht="15" x14ac:dyDescent="0.2">
      <c r="A402" s="2"/>
      <c r="B402" s="69"/>
      <c r="C402" s="180" t="s">
        <v>124</v>
      </c>
      <c r="D402" s="319"/>
      <c r="E402" s="406"/>
      <c r="F402" s="406"/>
      <c r="G402" s="406"/>
      <c r="H402" s="406"/>
      <c r="I402" s="406"/>
      <c r="J402" s="406"/>
      <c r="K402" s="406"/>
      <c r="L402" s="406"/>
      <c r="M402" s="406"/>
      <c r="N402" s="406">
        <v>5413</v>
      </c>
      <c r="O402" s="406"/>
      <c r="P402" s="308"/>
      <c r="Q402" s="308"/>
      <c r="R402" s="308"/>
      <c r="S402" s="308"/>
      <c r="T402" s="308">
        <v>8165</v>
      </c>
      <c r="U402" s="308">
        <v>6595</v>
      </c>
      <c r="V402" s="308">
        <v>9216</v>
      </c>
      <c r="W402" s="309">
        <v>10637</v>
      </c>
    </row>
    <row r="403" spans="1:25" s="405" customFormat="1" ht="15" x14ac:dyDescent="0.2">
      <c r="A403" s="2"/>
      <c r="B403" s="69"/>
      <c r="C403" s="186" t="s">
        <v>338</v>
      </c>
      <c r="D403" s="319"/>
      <c r="E403" s="407"/>
      <c r="F403" s="407"/>
      <c r="G403" s="407"/>
      <c r="H403" s="407"/>
      <c r="I403" s="407"/>
      <c r="J403" s="407"/>
      <c r="K403" s="407"/>
      <c r="L403" s="407"/>
      <c r="M403" s="407"/>
      <c r="N403" s="407">
        <v>4347</v>
      </c>
      <c r="O403" s="407"/>
      <c r="P403" s="310"/>
      <c r="Q403" s="310"/>
      <c r="R403" s="310"/>
      <c r="S403" s="310"/>
      <c r="T403" s="310">
        <v>5080</v>
      </c>
      <c r="U403" s="310">
        <v>8563</v>
      </c>
      <c r="V403" s="310">
        <v>7589</v>
      </c>
      <c r="W403" s="311">
        <v>7800</v>
      </c>
    </row>
    <row r="404" spans="1:25" s="405" customFormat="1" ht="15" x14ac:dyDescent="0.2">
      <c r="A404" s="2"/>
      <c r="B404" s="34" t="str">
        <f>+ca_2</f>
        <v>B. Public Institutions</v>
      </c>
      <c r="C404" s="77"/>
      <c r="D404" s="380"/>
      <c r="E404" s="256"/>
      <c r="F404" s="256"/>
      <c r="G404" s="256"/>
      <c r="H404" s="256"/>
      <c r="I404" s="256"/>
      <c r="J404" s="256"/>
      <c r="K404" s="256"/>
      <c r="L404" s="256"/>
      <c r="M404" s="256"/>
      <c r="N404" s="256">
        <f t="shared" ref="N404" si="105">+N405+N406</f>
        <v>1168919</v>
      </c>
      <c r="O404" s="256"/>
      <c r="P404" s="256"/>
      <c r="Q404" s="256"/>
      <c r="R404" s="256"/>
      <c r="S404" s="256"/>
      <c r="T404" s="256">
        <f t="shared" ref="T404:W404" si="106">+T405+T406</f>
        <v>1354879</v>
      </c>
      <c r="U404" s="256">
        <f t="shared" si="106"/>
        <v>1321020</v>
      </c>
      <c r="V404" s="256">
        <f t="shared" si="106"/>
        <v>1343597</v>
      </c>
      <c r="W404" s="130">
        <f t="shared" si="106"/>
        <v>1371517</v>
      </c>
    </row>
    <row r="405" spans="1:25" s="405" customFormat="1" ht="15" x14ac:dyDescent="0.2">
      <c r="A405" s="2"/>
      <c r="B405" s="69"/>
      <c r="C405" s="67" t="str">
        <f>+p_1</f>
        <v>1. Undergraduate</v>
      </c>
      <c r="D405" s="319"/>
      <c r="E405" s="154"/>
      <c r="F405" s="154"/>
      <c r="G405" s="154"/>
      <c r="H405" s="154"/>
      <c r="I405" s="154"/>
      <c r="J405" s="154"/>
      <c r="K405" s="154"/>
      <c r="L405" s="154"/>
      <c r="M405" s="154"/>
      <c r="N405" s="154">
        <v>1140605</v>
      </c>
      <c r="O405" s="154"/>
      <c r="P405" s="154"/>
      <c r="Q405" s="154"/>
      <c r="R405" s="154"/>
      <c r="S405" s="154"/>
      <c r="T405" s="154">
        <v>1306548</v>
      </c>
      <c r="U405" s="154">
        <v>1270295</v>
      </c>
      <c r="V405" s="154">
        <v>1283482</v>
      </c>
      <c r="W405" s="155">
        <v>1312549</v>
      </c>
    </row>
    <row r="406" spans="1:25" s="405" customFormat="1" ht="15" x14ac:dyDescent="0.2">
      <c r="A406" s="2"/>
      <c r="B406" s="69"/>
      <c r="C406" s="67" t="str">
        <f>+p_2</f>
        <v>2. Graduate</v>
      </c>
      <c r="D406" s="319"/>
      <c r="E406" s="158"/>
      <c r="F406" s="158"/>
      <c r="G406" s="158"/>
      <c r="H406" s="158"/>
      <c r="I406" s="158"/>
      <c r="J406" s="158"/>
      <c r="K406" s="158"/>
      <c r="L406" s="158"/>
      <c r="M406" s="158"/>
      <c r="N406" s="158">
        <f t="shared" ref="N406" si="107">SUM(N407:N409)</f>
        <v>28314</v>
      </c>
      <c r="O406" s="158"/>
      <c r="P406" s="159"/>
      <c r="Q406" s="159"/>
      <c r="R406" s="159"/>
      <c r="S406" s="159"/>
      <c r="T406" s="159">
        <f t="shared" ref="T406:W406" si="108">SUM(T407:T409)</f>
        <v>48331</v>
      </c>
      <c r="U406" s="159">
        <f t="shared" si="108"/>
        <v>50725</v>
      </c>
      <c r="V406" s="159">
        <f t="shared" si="108"/>
        <v>60115</v>
      </c>
      <c r="W406" s="130">
        <f t="shared" si="108"/>
        <v>58968</v>
      </c>
    </row>
    <row r="407" spans="1:25" s="405" customFormat="1" ht="15" x14ac:dyDescent="0.2">
      <c r="A407" s="2"/>
      <c r="B407" s="69"/>
      <c r="C407" s="180" t="s">
        <v>123</v>
      </c>
      <c r="D407" s="319"/>
      <c r="E407" s="156"/>
      <c r="F407" s="156"/>
      <c r="G407" s="156"/>
      <c r="H407" s="156"/>
      <c r="I407" s="156"/>
      <c r="J407" s="156"/>
      <c r="K407" s="156"/>
      <c r="L407" s="156"/>
      <c r="M407" s="156"/>
      <c r="N407" s="156">
        <v>4395</v>
      </c>
      <c r="O407" s="156"/>
      <c r="P407" s="156"/>
      <c r="Q407" s="156"/>
      <c r="R407" s="156"/>
      <c r="S407" s="156"/>
      <c r="T407" s="156">
        <v>10254</v>
      </c>
      <c r="U407" s="156">
        <v>9020</v>
      </c>
      <c r="V407" s="156">
        <v>9475</v>
      </c>
      <c r="W407" s="157">
        <v>10251</v>
      </c>
    </row>
    <row r="408" spans="1:25" s="405" customFormat="1" ht="15" x14ac:dyDescent="0.2">
      <c r="A408" s="2"/>
      <c r="B408" s="69"/>
      <c r="C408" s="180" t="s">
        <v>124</v>
      </c>
      <c r="D408" s="319"/>
      <c r="E408" s="119"/>
      <c r="F408" s="119"/>
      <c r="G408" s="119"/>
      <c r="H408" s="119"/>
      <c r="I408" s="119"/>
      <c r="J408" s="119"/>
      <c r="K408" s="119"/>
      <c r="L408" s="119"/>
      <c r="M408" s="119"/>
      <c r="N408" s="119">
        <v>10985</v>
      </c>
      <c r="O408" s="119"/>
      <c r="P408" s="119"/>
      <c r="Q408" s="119"/>
      <c r="R408" s="119"/>
      <c r="S408" s="119"/>
      <c r="T408" s="119">
        <v>19215</v>
      </c>
      <c r="U408" s="119">
        <v>22819</v>
      </c>
      <c r="V408" s="119">
        <v>22580</v>
      </c>
      <c r="W408" s="120">
        <v>22497</v>
      </c>
    </row>
    <row r="409" spans="1:25" s="405" customFormat="1" ht="15" x14ac:dyDescent="0.2">
      <c r="A409" s="2"/>
      <c r="B409" s="69"/>
      <c r="C409" s="186" t="s">
        <v>338</v>
      </c>
      <c r="D409" s="319"/>
      <c r="E409" s="127"/>
      <c r="F409" s="127"/>
      <c r="G409" s="127"/>
      <c r="H409" s="127"/>
      <c r="I409" s="127"/>
      <c r="J409" s="127"/>
      <c r="K409" s="127"/>
      <c r="L409" s="127"/>
      <c r="M409" s="127"/>
      <c r="N409" s="127">
        <v>12934</v>
      </c>
      <c r="O409" s="127"/>
      <c r="P409" s="119"/>
      <c r="Q409" s="119"/>
      <c r="R409" s="119"/>
      <c r="S409" s="119"/>
      <c r="T409" s="119">
        <v>18862</v>
      </c>
      <c r="U409" s="119">
        <v>18886</v>
      </c>
      <c r="V409" s="119">
        <v>28060</v>
      </c>
      <c r="W409" s="120">
        <v>26220</v>
      </c>
    </row>
    <row r="410" spans="1:25" x14ac:dyDescent="0.2">
      <c r="B410" s="34" t="str">
        <f>+ca_3</f>
        <v xml:space="preserve">C.Total (private and public) </v>
      </c>
      <c r="C410" s="77"/>
      <c r="D410" s="299"/>
      <c r="E410" s="256"/>
      <c r="F410" s="256"/>
      <c r="G410" s="256"/>
      <c r="H410" s="256"/>
      <c r="I410" s="256"/>
      <c r="J410" s="256"/>
      <c r="K410" s="256"/>
      <c r="L410" s="256"/>
      <c r="M410" s="256"/>
      <c r="N410" s="256">
        <f t="shared" ref="N410" si="109">+N411+N412</f>
        <v>1381482</v>
      </c>
      <c r="O410" s="256"/>
      <c r="P410" s="256"/>
      <c r="Q410" s="256"/>
      <c r="R410" s="256"/>
      <c r="S410" s="256"/>
      <c r="T410" s="256">
        <f t="shared" ref="T410:W410" si="110">+T411+T412</f>
        <v>1649390</v>
      </c>
      <c r="U410" s="256">
        <f t="shared" si="110"/>
        <v>1637338</v>
      </c>
      <c r="V410" s="256">
        <f t="shared" si="110"/>
        <v>1680682</v>
      </c>
      <c r="W410" s="256">
        <f t="shared" si="110"/>
        <v>1730853</v>
      </c>
    </row>
    <row r="411" spans="1:25" x14ac:dyDescent="0.2">
      <c r="B411" s="69"/>
      <c r="C411" s="67" t="str">
        <f>+p_1</f>
        <v>1. Undergraduate</v>
      </c>
      <c r="D411" s="300"/>
      <c r="E411" s="260"/>
      <c r="F411" s="260"/>
      <c r="G411" s="260"/>
      <c r="H411" s="260"/>
      <c r="I411" s="260"/>
      <c r="J411" s="260"/>
      <c r="K411" s="260"/>
      <c r="L411" s="260"/>
      <c r="M411" s="260"/>
      <c r="N411" s="260">
        <f t="shared" ref="N411" si="111">+N399+N405</f>
        <v>1341757</v>
      </c>
      <c r="O411" s="260"/>
      <c r="P411" s="260"/>
      <c r="Q411" s="260"/>
      <c r="R411" s="260"/>
      <c r="S411" s="260"/>
      <c r="T411" s="260">
        <f t="shared" ref="T411:W411" si="112">+T399+T405</f>
        <v>1586520</v>
      </c>
      <c r="U411" s="260">
        <f t="shared" si="112"/>
        <v>1569065</v>
      </c>
      <c r="V411" s="260">
        <f t="shared" si="112"/>
        <v>1600522</v>
      </c>
      <c r="W411" s="291">
        <f t="shared" si="112"/>
        <v>1650150</v>
      </c>
    </row>
    <row r="412" spans="1:25" x14ac:dyDescent="0.2">
      <c r="B412" s="69"/>
      <c r="C412" s="67" t="str">
        <f>+p_2</f>
        <v>2. Graduate</v>
      </c>
      <c r="D412" s="300"/>
      <c r="E412" s="261"/>
      <c r="F412" s="261"/>
      <c r="G412" s="261"/>
      <c r="H412" s="261"/>
      <c r="I412" s="261"/>
      <c r="J412" s="261"/>
      <c r="K412" s="261"/>
      <c r="L412" s="261"/>
      <c r="M412" s="261"/>
      <c r="N412" s="261">
        <f t="shared" ref="N412:N415" si="113">+N400+N406</f>
        <v>39725</v>
      </c>
      <c r="O412" s="261"/>
      <c r="P412" s="261"/>
      <c r="Q412" s="261"/>
      <c r="R412" s="261"/>
      <c r="S412" s="261"/>
      <c r="T412" s="261">
        <f t="shared" ref="T412:W414" si="114">+T400+T406</f>
        <v>62870</v>
      </c>
      <c r="U412" s="261">
        <f t="shared" si="114"/>
        <v>68273</v>
      </c>
      <c r="V412" s="261">
        <f t="shared" si="114"/>
        <v>80160</v>
      </c>
      <c r="W412" s="262">
        <f t="shared" si="114"/>
        <v>80703</v>
      </c>
      <c r="Y412" s="307"/>
    </row>
    <row r="413" spans="1:25" x14ac:dyDescent="0.2">
      <c r="B413" s="69"/>
      <c r="C413" s="180" t="s">
        <v>123</v>
      </c>
      <c r="D413" s="300"/>
      <c r="E413" s="263"/>
      <c r="F413" s="263"/>
      <c r="G413" s="263"/>
      <c r="H413" s="263"/>
      <c r="I413" s="263"/>
      <c r="J413" s="263"/>
      <c r="K413" s="263"/>
      <c r="L413" s="263"/>
      <c r="M413" s="263"/>
      <c r="N413" s="263">
        <f t="shared" si="113"/>
        <v>6046</v>
      </c>
      <c r="O413" s="263"/>
      <c r="P413" s="263"/>
      <c r="Q413" s="263"/>
      <c r="R413" s="263"/>
      <c r="S413" s="263"/>
      <c r="T413" s="263">
        <f t="shared" si="114"/>
        <v>11548</v>
      </c>
      <c r="U413" s="263">
        <f t="shared" si="114"/>
        <v>11410</v>
      </c>
      <c r="V413" s="263">
        <f t="shared" si="114"/>
        <v>12715</v>
      </c>
      <c r="W413" s="264">
        <f>W407+W401</f>
        <v>13549</v>
      </c>
    </row>
    <row r="414" spans="1:25" x14ac:dyDescent="0.2">
      <c r="B414" s="69"/>
      <c r="C414" s="180" t="s">
        <v>124</v>
      </c>
      <c r="D414" s="300"/>
      <c r="E414" s="263"/>
      <c r="F414" s="263"/>
      <c r="G414" s="263"/>
      <c r="H414" s="263"/>
      <c r="I414" s="263"/>
      <c r="J414" s="263"/>
      <c r="K414" s="263"/>
      <c r="L414" s="263"/>
      <c r="M414" s="263"/>
      <c r="N414" s="263">
        <f t="shared" si="113"/>
        <v>16398</v>
      </c>
      <c r="O414" s="263"/>
      <c r="P414" s="263"/>
      <c r="Q414" s="263"/>
      <c r="R414" s="263"/>
      <c r="S414" s="263"/>
      <c r="T414" s="263">
        <f t="shared" si="114"/>
        <v>27380</v>
      </c>
      <c r="U414" s="263">
        <f t="shared" si="114"/>
        <v>29414</v>
      </c>
      <c r="V414" s="263">
        <f t="shared" si="114"/>
        <v>31796</v>
      </c>
      <c r="W414" s="264">
        <f>W408+W402</f>
        <v>33134</v>
      </c>
    </row>
    <row r="415" spans="1:25" x14ac:dyDescent="0.2">
      <c r="B415" s="73"/>
      <c r="C415" s="212" t="s">
        <v>338</v>
      </c>
      <c r="D415" s="301"/>
      <c r="E415" s="286"/>
      <c r="F415" s="286"/>
      <c r="G415" s="286"/>
      <c r="H415" s="286"/>
      <c r="I415" s="286"/>
      <c r="J415" s="286"/>
      <c r="K415" s="286"/>
      <c r="L415" s="286"/>
      <c r="M415" s="286"/>
      <c r="N415" s="286">
        <f t="shared" si="113"/>
        <v>17281</v>
      </c>
      <c r="O415" s="286"/>
      <c r="P415" s="286"/>
      <c r="Q415" s="286"/>
      <c r="R415" s="286"/>
      <c r="S415" s="286"/>
      <c r="T415" s="286">
        <f t="shared" ref="T415:W415" si="115">+T403+T409</f>
        <v>23942</v>
      </c>
      <c r="U415" s="286">
        <f t="shared" si="115"/>
        <v>27449</v>
      </c>
      <c r="V415" s="286">
        <f t="shared" si="115"/>
        <v>35649</v>
      </c>
      <c r="W415" s="296">
        <f t="shared" si="115"/>
        <v>34020</v>
      </c>
    </row>
    <row r="416" spans="1:25" x14ac:dyDescent="0.2">
      <c r="B416" s="10"/>
    </row>
    <row r="417" spans="1:23" x14ac:dyDescent="0.2">
      <c r="A417"/>
      <c r="B417" s="102" t="s">
        <v>139</v>
      </c>
      <c r="C417" s="103"/>
      <c r="D417" s="194"/>
      <c r="E417" s="243">
        <v>1960</v>
      </c>
      <c r="F417" s="243">
        <v>1965</v>
      </c>
      <c r="G417" s="243">
        <v>1970</v>
      </c>
      <c r="H417" s="243">
        <v>1975</v>
      </c>
      <c r="I417" s="243">
        <v>1995</v>
      </c>
      <c r="J417" s="243">
        <v>1996</v>
      </c>
      <c r="K417" s="243">
        <v>1997</v>
      </c>
      <c r="L417" s="243">
        <v>1998</v>
      </c>
      <c r="M417" s="243">
        <v>1999</v>
      </c>
      <c r="N417" s="243">
        <v>2000</v>
      </c>
      <c r="O417" s="243">
        <v>2001</v>
      </c>
      <c r="P417" s="104">
        <v>2002</v>
      </c>
      <c r="Q417" s="105">
        <v>2003</v>
      </c>
      <c r="R417" s="104">
        <v>2004</v>
      </c>
      <c r="S417" s="104">
        <v>2005</v>
      </c>
      <c r="T417" s="104">
        <v>2006</v>
      </c>
      <c r="U417" s="104">
        <v>2007</v>
      </c>
      <c r="V417" s="104">
        <v>2008</v>
      </c>
      <c r="W417" s="105">
        <v>2009</v>
      </c>
    </row>
    <row r="418" spans="1:23" ht="32.25" customHeight="1" x14ac:dyDescent="0.2">
      <c r="A418"/>
      <c r="B418" s="140">
        <v>1</v>
      </c>
      <c r="C418" s="146" t="s">
        <v>125</v>
      </c>
      <c r="D418" s="203"/>
      <c r="E418" s="56"/>
      <c r="F418" s="56"/>
      <c r="G418" s="56"/>
      <c r="H418" s="56"/>
      <c r="I418" s="56"/>
      <c r="J418" s="56"/>
      <c r="K418" s="56"/>
      <c r="L418" s="56"/>
      <c r="M418" s="56"/>
      <c r="N418" s="56">
        <f t="shared" ref="N418" si="116">+IF(N410&gt;0,N411/N410,"-")</f>
        <v>0.97124464886259831</v>
      </c>
      <c r="O418" s="56"/>
      <c r="P418" s="56"/>
      <c r="Q418" s="56"/>
      <c r="R418" s="56"/>
      <c r="S418" s="56"/>
      <c r="T418" s="56">
        <f t="shared" ref="T418:W418" si="117">+IF(T410&gt;0,T411/T410,"-")</f>
        <v>0.96188287791244031</v>
      </c>
      <c r="U418" s="56">
        <f t="shared" si="117"/>
        <v>0.95830243969174356</v>
      </c>
      <c r="V418" s="56">
        <f t="shared" si="117"/>
        <v>0.95230507615360904</v>
      </c>
      <c r="W418" s="57">
        <f t="shared" si="117"/>
        <v>0.95337385670533548</v>
      </c>
    </row>
    <row r="419" spans="1:23" ht="39" customHeight="1" x14ac:dyDescent="0.2">
      <c r="A419"/>
      <c r="B419" s="142">
        <v>2</v>
      </c>
      <c r="C419" s="147" t="s">
        <v>126</v>
      </c>
      <c r="D419" s="79"/>
      <c r="E419" s="46"/>
      <c r="F419" s="46"/>
      <c r="G419" s="46"/>
      <c r="H419" s="46"/>
      <c r="I419" s="46"/>
      <c r="J419" s="46"/>
      <c r="K419" s="46"/>
      <c r="L419" s="46"/>
      <c r="M419" s="46"/>
      <c r="N419" s="46">
        <f t="shared" ref="N419" si="118">+IF(N398&gt;0,N399/N398,"-")</f>
        <v>0.94631709187393853</v>
      </c>
      <c r="O419" s="46"/>
      <c r="P419" s="46"/>
      <c r="Q419" s="46"/>
      <c r="R419" s="46"/>
      <c r="S419" s="46"/>
      <c r="T419" s="46">
        <f t="shared" ref="T419:W419" si="119">+IF(T398&gt;0,T399/T398,"-")</f>
        <v>0.95063342286026664</v>
      </c>
      <c r="U419" s="46">
        <f t="shared" si="119"/>
        <v>0.94452418136179417</v>
      </c>
      <c r="V419" s="46">
        <f t="shared" si="119"/>
        <v>0.94053428660426897</v>
      </c>
      <c r="W419" s="47">
        <f t="shared" si="119"/>
        <v>0.93951343589286906</v>
      </c>
    </row>
    <row r="420" spans="1:23" ht="36" customHeight="1" x14ac:dyDescent="0.2">
      <c r="A420"/>
      <c r="B420" s="144">
        <v>3</v>
      </c>
      <c r="C420" s="147" t="s">
        <v>127</v>
      </c>
      <c r="D420" s="97"/>
      <c r="E420" s="52"/>
      <c r="F420" s="52"/>
      <c r="G420" s="52"/>
      <c r="H420" s="52"/>
      <c r="I420" s="52"/>
      <c r="J420" s="52"/>
      <c r="K420" s="52"/>
      <c r="L420" s="52"/>
      <c r="M420" s="52"/>
      <c r="N420" s="52">
        <f t="shared" ref="N420" si="120">+IF(N404&gt;0,N405/N404,"-")</f>
        <v>0.97577762017727487</v>
      </c>
      <c r="O420" s="52"/>
      <c r="P420" s="52"/>
      <c r="Q420" s="52"/>
      <c r="R420" s="52"/>
      <c r="S420" s="52"/>
      <c r="T420" s="52">
        <f t="shared" ref="T420:W420" si="121">+IF(T404&gt;0,T405/T404,"-")</f>
        <v>0.96432817985960373</v>
      </c>
      <c r="U420" s="52">
        <f t="shared" si="121"/>
        <v>0.96160164115607638</v>
      </c>
      <c r="V420" s="52">
        <f t="shared" si="121"/>
        <v>0.95525816148741027</v>
      </c>
      <c r="W420" s="53">
        <f t="shared" si="121"/>
        <v>0.9570052722642155</v>
      </c>
    </row>
    <row r="421" spans="1:23" x14ac:dyDescent="0.2">
      <c r="B421" s="10"/>
      <c r="C421" s="6"/>
      <c r="D421" s="7"/>
      <c r="E421" s="7"/>
      <c r="F421" s="7"/>
      <c r="G421" s="7"/>
      <c r="H421" s="7"/>
      <c r="I421" s="7"/>
      <c r="J421" s="7"/>
      <c r="K421" s="7"/>
      <c r="L421" s="7"/>
      <c r="M421" s="7"/>
      <c r="N421" s="7"/>
      <c r="O421" s="7"/>
      <c r="P421" s="7"/>
      <c r="Q421" s="7"/>
      <c r="R421" s="7"/>
      <c r="S421" s="7"/>
      <c r="T421" s="7"/>
      <c r="U421" s="7"/>
      <c r="V421" s="7"/>
      <c r="W421" s="7"/>
    </row>
    <row r="422" spans="1:23" ht="11.25" customHeight="1" x14ac:dyDescent="0.2">
      <c r="A422"/>
      <c r="B422" s="86" t="s">
        <v>96</v>
      </c>
      <c r="C422" s="83"/>
      <c r="D422" s="84"/>
      <c r="E422" s="84"/>
      <c r="F422" s="84"/>
      <c r="G422" s="84"/>
      <c r="H422" s="84"/>
      <c r="I422" s="84"/>
      <c r="J422" s="84"/>
      <c r="K422" s="84"/>
      <c r="L422" s="84"/>
      <c r="M422" s="84"/>
      <c r="N422" s="84"/>
      <c r="O422" s="84"/>
      <c r="P422" s="84"/>
      <c r="Q422" s="84"/>
      <c r="R422" s="84"/>
      <c r="S422" s="84"/>
      <c r="T422" s="84"/>
      <c r="U422" s="84"/>
      <c r="V422" s="84"/>
      <c r="W422" s="85"/>
    </row>
    <row r="423" spans="1:23" ht="11.25" customHeight="1" x14ac:dyDescent="0.2">
      <c r="A423"/>
      <c r="B423" s="87" t="s">
        <v>97</v>
      </c>
      <c r="C423" s="88" t="s">
        <v>98</v>
      </c>
      <c r="D423" s="89"/>
      <c r="E423" s="89"/>
      <c r="F423" s="89"/>
      <c r="G423" s="89"/>
      <c r="H423" s="89"/>
      <c r="I423" s="89"/>
      <c r="J423" s="89"/>
      <c r="K423" s="89"/>
      <c r="L423" s="89"/>
      <c r="M423" s="89"/>
      <c r="N423" s="89"/>
      <c r="O423" s="89"/>
      <c r="P423" s="89"/>
      <c r="Q423" s="89"/>
      <c r="R423" s="89"/>
      <c r="S423" s="89"/>
      <c r="T423" s="89"/>
      <c r="U423" s="89"/>
      <c r="V423" s="89"/>
      <c r="W423" s="90"/>
    </row>
    <row r="424" spans="1:23" ht="24" customHeight="1" x14ac:dyDescent="0.2">
      <c r="A424"/>
      <c r="B424" s="78">
        <v>1</v>
      </c>
      <c r="C424" s="445" t="s">
        <v>330</v>
      </c>
      <c r="D424" s="446"/>
      <c r="E424" s="446"/>
      <c r="F424" s="446"/>
      <c r="G424" s="446"/>
      <c r="H424" s="446"/>
      <c r="I424" s="446"/>
      <c r="J424" s="446"/>
      <c r="K424" s="446"/>
      <c r="L424" s="446"/>
      <c r="M424" s="446"/>
      <c r="N424" s="446"/>
      <c r="O424" s="446"/>
      <c r="P424" s="446"/>
      <c r="Q424" s="446"/>
      <c r="R424" s="446"/>
      <c r="S424" s="446"/>
      <c r="T424" s="446"/>
      <c r="U424" s="446"/>
      <c r="V424" s="446"/>
      <c r="W424" s="447"/>
    </row>
    <row r="425" spans="1:23" ht="13.7" customHeight="1" x14ac:dyDescent="0.2">
      <c r="A425"/>
      <c r="B425" s="81"/>
      <c r="C425" s="445"/>
      <c r="D425" s="463"/>
      <c r="E425" s="463"/>
      <c r="F425" s="463"/>
      <c r="G425" s="463"/>
      <c r="H425" s="463"/>
      <c r="I425" s="463"/>
      <c r="J425" s="463"/>
      <c r="K425" s="463"/>
      <c r="L425" s="463"/>
      <c r="M425" s="463"/>
      <c r="N425" s="463"/>
      <c r="O425" s="463"/>
      <c r="P425" s="463"/>
      <c r="Q425" s="463"/>
      <c r="R425" s="463"/>
      <c r="S425" s="463"/>
      <c r="T425" s="463"/>
      <c r="U425" s="463"/>
      <c r="V425" s="463"/>
      <c r="W425" s="464"/>
    </row>
    <row r="426" spans="1:23" ht="13.7" customHeight="1" x14ac:dyDescent="0.2">
      <c r="A426"/>
      <c r="B426" s="78"/>
      <c r="C426" s="460"/>
      <c r="D426" s="461"/>
      <c r="E426" s="461"/>
      <c r="F426" s="461"/>
      <c r="G426" s="461"/>
      <c r="H426" s="461"/>
      <c r="I426" s="461"/>
      <c r="J426" s="461"/>
      <c r="K426" s="461"/>
      <c r="L426" s="461"/>
      <c r="M426" s="461"/>
      <c r="N426" s="461"/>
      <c r="O426" s="461"/>
      <c r="P426" s="461"/>
      <c r="Q426" s="461"/>
      <c r="R426" s="461"/>
      <c r="S426" s="461"/>
      <c r="T426" s="461"/>
      <c r="U426" s="461"/>
      <c r="V426" s="461"/>
      <c r="W426" s="462"/>
    </row>
    <row r="427" spans="1:23" ht="13.7" customHeight="1" x14ac:dyDescent="0.2">
      <c r="A427"/>
      <c r="B427" s="78"/>
      <c r="C427" s="460"/>
      <c r="D427" s="461"/>
      <c r="E427" s="461"/>
      <c r="F427" s="461"/>
      <c r="G427" s="461"/>
      <c r="H427" s="461"/>
      <c r="I427" s="461"/>
      <c r="J427" s="461"/>
      <c r="K427" s="461"/>
      <c r="L427" s="461"/>
      <c r="M427" s="461"/>
      <c r="N427" s="461"/>
      <c r="O427" s="461"/>
      <c r="P427" s="461"/>
      <c r="Q427" s="461"/>
      <c r="R427" s="461"/>
      <c r="S427" s="461"/>
      <c r="T427" s="461"/>
      <c r="U427" s="461"/>
      <c r="V427" s="461"/>
      <c r="W427" s="462"/>
    </row>
    <row r="428" spans="1:23" ht="13.7" customHeight="1" x14ac:dyDescent="0.2">
      <c r="A428"/>
      <c r="B428" s="78"/>
      <c r="C428" s="460"/>
      <c r="D428" s="461"/>
      <c r="E428" s="461"/>
      <c r="F428" s="461"/>
      <c r="G428" s="461"/>
      <c r="H428" s="461"/>
      <c r="I428" s="461"/>
      <c r="J428" s="461"/>
      <c r="K428" s="461"/>
      <c r="L428" s="461"/>
      <c r="M428" s="461"/>
      <c r="N428" s="461"/>
      <c r="O428" s="461"/>
      <c r="P428" s="461"/>
      <c r="Q428" s="461"/>
      <c r="R428" s="461"/>
      <c r="S428" s="461"/>
      <c r="T428" s="461"/>
      <c r="U428" s="461"/>
      <c r="V428" s="461"/>
      <c r="W428" s="462"/>
    </row>
    <row r="429" spans="1:23" ht="13.7" customHeight="1" x14ac:dyDescent="0.2">
      <c r="A429"/>
      <c r="B429" s="80"/>
      <c r="C429" s="460"/>
      <c r="D429" s="461"/>
      <c r="E429" s="461"/>
      <c r="F429" s="461"/>
      <c r="G429" s="461"/>
      <c r="H429" s="461"/>
      <c r="I429" s="461"/>
      <c r="J429" s="461"/>
      <c r="K429" s="461"/>
      <c r="L429" s="461"/>
      <c r="M429" s="461"/>
      <c r="N429" s="461"/>
      <c r="O429" s="461"/>
      <c r="P429" s="461"/>
      <c r="Q429" s="461"/>
      <c r="R429" s="461"/>
      <c r="S429" s="461"/>
      <c r="T429" s="461"/>
      <c r="U429" s="461"/>
      <c r="V429" s="461"/>
      <c r="W429" s="462"/>
    </row>
  </sheetData>
  <mergeCells count="41">
    <mergeCell ref="C374:W374"/>
    <mergeCell ref="C370:W370"/>
    <mergeCell ref="C221:W221"/>
    <mergeCell ref="C222:W222"/>
    <mergeCell ref="C223:W223"/>
    <mergeCell ref="C371:W371"/>
    <mergeCell ref="C372:W372"/>
    <mergeCell ref="C226:W226"/>
    <mergeCell ref="C375:W375"/>
    <mergeCell ref="C429:W429"/>
    <mergeCell ref="C428:W428"/>
    <mergeCell ref="C427:W427"/>
    <mergeCell ref="C424:W424"/>
    <mergeCell ref="C426:W426"/>
    <mergeCell ref="C425:W425"/>
    <mergeCell ref="C178:W178"/>
    <mergeCell ref="C179:W179"/>
    <mergeCell ref="C180:W180"/>
    <mergeCell ref="C373:W373"/>
    <mergeCell ref="C369:W369"/>
    <mergeCell ref="C48:W48"/>
    <mergeCell ref="C134:W134"/>
    <mergeCell ref="C176:W176"/>
    <mergeCell ref="C224:W224"/>
    <mergeCell ref="C225:W225"/>
    <mergeCell ref="C177:W177"/>
    <mergeCell ref="C83:W83"/>
    <mergeCell ref="C84:W84"/>
    <mergeCell ref="C85:W85"/>
    <mergeCell ref="C86:W86"/>
    <mergeCell ref="C87:W87"/>
    <mergeCell ref="C88:W88"/>
    <mergeCell ref="C133:W133"/>
    <mergeCell ref="C132:W132"/>
    <mergeCell ref="C131:W131"/>
    <mergeCell ref="C130:W130"/>
    <mergeCell ref="C43:W43"/>
    <mergeCell ref="C44:W44"/>
    <mergeCell ref="C45:W45"/>
    <mergeCell ref="C46:W46"/>
    <mergeCell ref="C47:W47"/>
  </mergeCells>
  <phoneticPr fontId="30" type="noConversion"/>
  <hyperlinks>
    <hyperlink ref="D5" location="B43" display="Notes"/>
    <hyperlink ref="D62" location="B83" display="Notes"/>
    <hyperlink ref="D154" location="B175" display="Notes"/>
    <hyperlink ref="D200" location="B221" display="Notes"/>
    <hyperlink ref="D397" location="B346" display="Notes"/>
    <hyperlink ref="D248" location="B293" display="Notes"/>
    <hyperlink ref="D108" location="B129" display="Notes"/>
  </hyperlinks>
  <printOptions horizontalCentered="1" verticalCentered="1"/>
  <pageMargins left="0.75" right="0.75" top="1" bottom="1" header="0" footer="0"/>
  <pageSetup orientation="landscape" r:id="rId1"/>
  <headerFooter alignWithMargins="0"/>
  <rowBreaks count="4" manualBreakCount="4">
    <brk id="57" max="16383" man="1"/>
    <brk id="103" max="12" man="1"/>
    <brk id="149" max="12" man="1"/>
    <brk id="194"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3:P151"/>
  <sheetViews>
    <sheetView showGridLines="0" showZeros="0" tabSelected="1" zoomScaleNormal="100" workbookViewId="0">
      <selection activeCell="B3" sqref="B3"/>
    </sheetView>
  </sheetViews>
  <sheetFormatPr defaultColWidth="11.42578125" defaultRowHeight="12.75" x14ac:dyDescent="0.2"/>
  <cols>
    <col min="1" max="1" width="1.7109375" customWidth="1"/>
    <col min="2" max="2" width="6.5703125" customWidth="1"/>
    <col min="3" max="3" width="27.7109375" customWidth="1"/>
    <col min="4" max="4" width="5.140625" style="200" customWidth="1"/>
    <col min="5" max="15" width="8.85546875" customWidth="1"/>
    <col min="16" max="16" width="2.42578125" customWidth="1"/>
  </cols>
  <sheetData>
    <row r="3" spans="2:15" ht="15" x14ac:dyDescent="0.2">
      <c r="B3" s="62" t="str">
        <f>+Index!B18</f>
        <v>III.1. Faculty by type of institution</v>
      </c>
      <c r="C3" s="63"/>
      <c r="D3" s="64"/>
      <c r="E3" s="64"/>
      <c r="F3" s="64"/>
      <c r="G3" s="64"/>
      <c r="H3" s="64"/>
      <c r="I3" s="64"/>
      <c r="J3" s="64"/>
      <c r="K3" s="64"/>
      <c r="L3" s="64"/>
      <c r="M3" s="64"/>
      <c r="N3" s="64"/>
      <c r="O3" s="65"/>
    </row>
    <row r="4" spans="2:15" x14ac:dyDescent="0.2">
      <c r="B4" s="6"/>
      <c r="C4" s="6"/>
      <c r="D4" s="7"/>
      <c r="E4" s="7"/>
      <c r="F4" s="7"/>
      <c r="G4" s="7"/>
      <c r="H4" s="7"/>
      <c r="I4" s="7"/>
      <c r="J4" s="7"/>
      <c r="K4" s="7"/>
      <c r="L4" s="7"/>
      <c r="M4" s="7"/>
      <c r="N4" s="7"/>
      <c r="O4" s="7"/>
    </row>
    <row r="5" spans="2:15" s="425" customFormat="1" ht="13.5" thickBot="1" x14ac:dyDescent="0.25">
      <c r="B5" s="20" t="s">
        <v>61</v>
      </c>
      <c r="C5" s="26"/>
      <c r="D5" s="424" t="s">
        <v>93</v>
      </c>
      <c r="E5" s="243">
        <v>1999</v>
      </c>
      <c r="F5" s="104">
        <v>2000</v>
      </c>
      <c r="G5" s="104">
        <v>2001</v>
      </c>
      <c r="H5" s="104">
        <v>2002</v>
      </c>
      <c r="I5" s="105">
        <v>2003</v>
      </c>
      <c r="J5" s="104">
        <v>2004</v>
      </c>
      <c r="K5" s="104">
        <v>2005</v>
      </c>
      <c r="L5" s="104">
        <v>2006</v>
      </c>
      <c r="M5" s="104">
        <v>2007</v>
      </c>
      <c r="N5" s="104">
        <v>2008</v>
      </c>
      <c r="O5" s="105">
        <v>2009</v>
      </c>
    </row>
    <row r="6" spans="2:15" s="135" customFormat="1" x14ac:dyDescent="0.2">
      <c r="B6" s="33" t="str">
        <f>+ca_1</f>
        <v>A. Private Institutions</v>
      </c>
      <c r="C6" s="27"/>
      <c r="D6" s="189">
        <v>1</v>
      </c>
      <c r="E6" s="8">
        <f>+E7+E11</f>
        <v>914</v>
      </c>
      <c r="F6" s="8">
        <f>+F7+F11</f>
        <v>1258</v>
      </c>
      <c r="G6" s="8">
        <f>+G7+G11</f>
        <v>1222</v>
      </c>
      <c r="H6" s="8">
        <f>+H7+H11</f>
        <v>1040</v>
      </c>
      <c r="I6" s="8">
        <f t="shared" ref="I6:O6" si="0">+I7+I11</f>
        <v>1257</v>
      </c>
      <c r="J6" s="254">
        <f t="shared" si="0"/>
        <v>1275</v>
      </c>
      <c r="K6" s="254">
        <f t="shared" si="0"/>
        <v>2432</v>
      </c>
      <c r="L6" s="254">
        <f t="shared" si="0"/>
        <v>1678</v>
      </c>
      <c r="M6" s="254">
        <f t="shared" si="0"/>
        <v>1806</v>
      </c>
      <c r="N6" s="254">
        <f t="shared" si="0"/>
        <v>2252</v>
      </c>
      <c r="O6" s="255">
        <f t="shared" si="0"/>
        <v>1563</v>
      </c>
    </row>
    <row r="7" spans="2:15" x14ac:dyDescent="0.2">
      <c r="B7" s="69"/>
      <c r="C7" s="70" t="str">
        <f>+t_1</f>
        <v>1. Universities</v>
      </c>
      <c r="D7" s="190">
        <v>2</v>
      </c>
      <c r="E7" s="187">
        <f>SUM(E8:E10)</f>
        <v>0</v>
      </c>
      <c r="F7" s="187">
        <f>SUM(F8:F10)</f>
        <v>0</v>
      </c>
      <c r="G7" s="187">
        <f>SUM(G8:G10)</f>
        <v>0</v>
      </c>
      <c r="H7" s="187">
        <f>SUM(H8:H10)</f>
        <v>0</v>
      </c>
      <c r="I7" s="187">
        <f t="shared" ref="I7:O7" si="1">SUM(I8:I10)</f>
        <v>0</v>
      </c>
      <c r="J7" s="213">
        <f t="shared" si="1"/>
        <v>0</v>
      </c>
      <c r="K7" s="213">
        <f t="shared" si="1"/>
        <v>0</v>
      </c>
      <c r="L7" s="213">
        <f t="shared" si="1"/>
        <v>0</v>
      </c>
      <c r="M7" s="213">
        <f t="shared" si="1"/>
        <v>0</v>
      </c>
      <c r="N7" s="213">
        <f t="shared" si="1"/>
        <v>0</v>
      </c>
      <c r="O7" s="213">
        <f t="shared" si="1"/>
        <v>0</v>
      </c>
    </row>
    <row r="8" spans="2:15" s="405" customFormat="1" x14ac:dyDescent="0.2">
      <c r="B8" s="69"/>
      <c r="C8" s="173" t="str">
        <f>+'I. Institutions'!C9</f>
        <v>Universities</v>
      </c>
      <c r="D8" s="190"/>
      <c r="E8" s="109"/>
      <c r="F8" s="110"/>
      <c r="G8" s="110"/>
      <c r="H8" s="110"/>
      <c r="I8" s="110"/>
      <c r="J8" s="403"/>
      <c r="K8" s="403"/>
      <c r="L8" s="403"/>
      <c r="M8" s="403"/>
      <c r="N8" s="403"/>
      <c r="O8" s="404"/>
    </row>
    <row r="9" spans="2:15" s="405" customFormat="1" x14ac:dyDescent="0.2">
      <c r="B9" s="69"/>
      <c r="C9" s="173" t="str">
        <f>+'I. Institutions'!C10</f>
        <v>University Institutes</v>
      </c>
      <c r="D9" s="190"/>
      <c r="E9" s="111"/>
      <c r="F9" s="112"/>
      <c r="G9" s="112"/>
      <c r="H9" s="112"/>
      <c r="I9" s="112"/>
      <c r="J9" s="308"/>
      <c r="K9" s="308"/>
      <c r="L9" s="308"/>
      <c r="M9" s="308"/>
      <c r="N9" s="308"/>
      <c r="O9" s="309"/>
    </row>
    <row r="10" spans="2:15" s="405" customFormat="1" x14ac:dyDescent="0.2">
      <c r="B10" s="69"/>
      <c r="C10" s="173" t="str">
        <f>+'I. Institutions'!C11</f>
        <v>-</v>
      </c>
      <c r="D10" s="190"/>
      <c r="E10" s="113"/>
      <c r="F10" s="114"/>
      <c r="G10" s="114"/>
      <c r="H10" s="114"/>
      <c r="I10" s="114"/>
      <c r="J10" s="310"/>
      <c r="K10" s="310"/>
      <c r="L10" s="310"/>
      <c r="M10" s="310"/>
      <c r="N10" s="310"/>
      <c r="O10" s="311"/>
    </row>
    <row r="11" spans="2:15" s="405" customFormat="1" x14ac:dyDescent="0.2">
      <c r="B11" s="69"/>
      <c r="C11" s="70" t="str">
        <f>+t_2</f>
        <v>2. Non-university postsecondary</v>
      </c>
      <c r="D11" s="190"/>
      <c r="E11" s="178">
        <f>SUM(E12:E14)</f>
        <v>914</v>
      </c>
      <c r="F11" s="179">
        <f>SUM(F12:F14)</f>
        <v>1258</v>
      </c>
      <c r="G11" s="179">
        <f>SUM(G12:G14)</f>
        <v>1222</v>
      </c>
      <c r="H11" s="179">
        <f>SUM(H12:H14)</f>
        <v>1040</v>
      </c>
      <c r="I11" s="179">
        <f t="shared" ref="I11:O11" si="2">SUM(I12:I14)</f>
        <v>1257</v>
      </c>
      <c r="J11" s="159">
        <f t="shared" si="2"/>
        <v>1275</v>
      </c>
      <c r="K11" s="159">
        <f t="shared" si="2"/>
        <v>2432</v>
      </c>
      <c r="L11" s="159">
        <f t="shared" si="2"/>
        <v>1678</v>
      </c>
      <c r="M11" s="159">
        <f t="shared" si="2"/>
        <v>1806</v>
      </c>
      <c r="N11" s="159">
        <f>SUM(N12:N14)</f>
        <v>2252</v>
      </c>
      <c r="O11" s="130">
        <f t="shared" si="2"/>
        <v>1563</v>
      </c>
    </row>
    <row r="12" spans="2:15" s="405" customFormat="1" x14ac:dyDescent="0.2">
      <c r="B12" s="69"/>
      <c r="C12" s="173" t="str">
        <f>+'I. Institutions'!C13</f>
        <v>Teacher training institutes</v>
      </c>
      <c r="D12" s="190"/>
      <c r="E12" s="176"/>
      <c r="F12" s="177"/>
      <c r="G12" s="177"/>
      <c r="H12" s="177"/>
      <c r="I12" s="177"/>
      <c r="J12" s="161"/>
      <c r="K12" s="161"/>
      <c r="L12" s="161"/>
      <c r="M12" s="161"/>
      <c r="N12" s="161"/>
      <c r="O12" s="409"/>
    </row>
    <row r="13" spans="2:15" s="405" customFormat="1" x14ac:dyDescent="0.2">
      <c r="B13" s="69"/>
      <c r="C13" s="173" t="str">
        <f>+'I. Institutions'!C14</f>
        <v>Professional institutes</v>
      </c>
      <c r="D13" s="190"/>
      <c r="E13" s="16"/>
      <c r="F13" s="12"/>
      <c r="G13" s="12"/>
      <c r="H13" s="12"/>
      <c r="I13" s="12"/>
      <c r="J13" s="313"/>
      <c r="K13" s="121"/>
      <c r="L13" s="121"/>
      <c r="M13" s="121"/>
      <c r="N13" s="121"/>
      <c r="O13" s="122"/>
    </row>
    <row r="14" spans="2:15" s="135" customFormat="1" x14ac:dyDescent="0.2">
      <c r="B14" s="69"/>
      <c r="C14" s="173" t="str">
        <f>+'I. Institutions'!C15</f>
        <v>Institutes</v>
      </c>
      <c r="D14" s="190">
        <v>3</v>
      </c>
      <c r="E14" s="121">
        <v>914</v>
      </c>
      <c r="F14" s="121">
        <v>1258</v>
      </c>
      <c r="G14" s="121">
        <v>1222</v>
      </c>
      <c r="H14" s="121">
        <v>1040</v>
      </c>
      <c r="I14" s="121">
        <v>1257</v>
      </c>
      <c r="J14" s="121">
        <v>1275</v>
      </c>
      <c r="K14" s="121">
        <v>2432</v>
      </c>
      <c r="L14" s="121">
        <v>1678</v>
      </c>
      <c r="M14" s="121">
        <v>1806</v>
      </c>
      <c r="N14" s="122">
        <v>2252</v>
      </c>
      <c r="O14" s="122">
        <v>1563</v>
      </c>
    </row>
    <row r="15" spans="2:15" s="405" customFormat="1" x14ac:dyDescent="0.2">
      <c r="B15" s="34" t="str">
        <f>+ca_2</f>
        <v>B. Public Institutions</v>
      </c>
      <c r="C15" s="28"/>
      <c r="D15" s="181"/>
      <c r="E15" s="213">
        <f>+E16+E20</f>
        <v>103532</v>
      </c>
      <c r="F15" s="213">
        <f>+F16+F20</f>
        <v>110470</v>
      </c>
      <c r="G15" s="213">
        <f>+G16+G20</f>
        <v>1614</v>
      </c>
      <c r="H15" s="213">
        <f>+H16+H20</f>
        <v>1230</v>
      </c>
      <c r="I15" s="213">
        <f t="shared" ref="I15:O15" si="3">+I16+I20</f>
        <v>112503</v>
      </c>
      <c r="J15" s="256">
        <f t="shared" si="3"/>
        <v>110934</v>
      </c>
      <c r="K15" s="256">
        <f t="shared" si="3"/>
        <v>121345</v>
      </c>
      <c r="L15" s="256">
        <f t="shared" si="3"/>
        <v>119813</v>
      </c>
      <c r="M15" s="256">
        <f t="shared" si="3"/>
        <v>137241</v>
      </c>
      <c r="N15" s="256">
        <f t="shared" si="3"/>
        <v>145420</v>
      </c>
      <c r="O15" s="130">
        <f t="shared" si="3"/>
        <v>149597</v>
      </c>
    </row>
    <row r="16" spans="2:15" s="405" customFormat="1" x14ac:dyDescent="0.2">
      <c r="B16" s="69"/>
      <c r="C16" s="70" t="str">
        <f>+t_1</f>
        <v>1. Universities</v>
      </c>
      <c r="D16" s="190"/>
      <c r="E16" s="213">
        <f>SUM(E17:E19)</f>
        <v>102228</v>
      </c>
      <c r="F16" s="213">
        <f>SUM(F17:F19)</f>
        <v>109484</v>
      </c>
      <c r="G16" s="213">
        <f>SUM(G17:G19)</f>
        <v>0</v>
      </c>
      <c r="H16" s="213">
        <f>SUM(H17:H19)</f>
        <v>0</v>
      </c>
      <c r="I16" s="213">
        <f t="shared" ref="I16:O16" si="4">SUM(I17:I19)</f>
        <v>111104</v>
      </c>
      <c r="J16" s="213">
        <f t="shared" si="4"/>
        <v>109484</v>
      </c>
      <c r="K16" s="213">
        <f t="shared" si="4"/>
        <v>119339</v>
      </c>
      <c r="L16" s="213">
        <f t="shared" si="4"/>
        <v>117393</v>
      </c>
      <c r="M16" s="213">
        <f t="shared" si="4"/>
        <v>135126</v>
      </c>
      <c r="N16" s="213">
        <f t="shared" si="4"/>
        <v>142767</v>
      </c>
      <c r="O16" s="213">
        <f t="shared" si="4"/>
        <v>147058</v>
      </c>
    </row>
    <row r="17" spans="1:15" s="405" customFormat="1" x14ac:dyDescent="0.2">
      <c r="B17" s="69"/>
      <c r="C17" s="173" t="str">
        <f>+'I. Institutions'!C18</f>
        <v>Universities</v>
      </c>
      <c r="D17" s="190"/>
      <c r="E17" s="403">
        <v>102228</v>
      </c>
      <c r="F17" s="403">
        <v>109484</v>
      </c>
      <c r="G17" s="403"/>
      <c r="H17" s="403"/>
      <c r="I17" s="403">
        <v>111104</v>
      </c>
      <c r="J17" s="403">
        <v>109484</v>
      </c>
      <c r="K17" s="403">
        <v>119339</v>
      </c>
      <c r="L17" s="403">
        <v>117393</v>
      </c>
      <c r="M17" s="403">
        <v>135126</v>
      </c>
      <c r="N17" s="403">
        <v>142767</v>
      </c>
      <c r="O17" s="404">
        <v>147058</v>
      </c>
    </row>
    <row r="18" spans="1:15" s="405" customFormat="1" x14ac:dyDescent="0.2">
      <c r="B18" s="69"/>
      <c r="C18" s="173" t="str">
        <f>+'I. Institutions'!C19</f>
        <v>University Institutes</v>
      </c>
      <c r="D18" s="190">
        <v>4</v>
      </c>
      <c r="E18" s="111"/>
      <c r="F18" s="112"/>
      <c r="G18" s="112"/>
      <c r="H18" s="112"/>
      <c r="I18" s="112"/>
      <c r="J18" s="314"/>
      <c r="K18" s="308"/>
      <c r="L18" s="308"/>
      <c r="M18" s="308"/>
      <c r="N18" s="308"/>
      <c r="O18" s="309"/>
    </row>
    <row r="19" spans="1:15" s="405" customFormat="1" x14ac:dyDescent="0.2">
      <c r="B19" s="69"/>
      <c r="C19" s="173" t="str">
        <f>+'I. Institutions'!C20</f>
        <v>-</v>
      </c>
      <c r="D19" s="190"/>
      <c r="E19" s="113"/>
      <c r="F19" s="114"/>
      <c r="G19" s="114"/>
      <c r="H19" s="114"/>
      <c r="I19" s="114"/>
      <c r="J19" s="310"/>
      <c r="K19" s="310"/>
      <c r="L19" s="310"/>
      <c r="M19" s="310"/>
      <c r="N19" s="310"/>
      <c r="O19" s="311"/>
    </row>
    <row r="20" spans="1:15" s="405" customFormat="1" x14ac:dyDescent="0.2">
      <c r="B20" s="69"/>
      <c r="C20" s="70" t="str">
        <f>+t_2</f>
        <v>2. Non-university postsecondary</v>
      </c>
      <c r="D20" s="190"/>
      <c r="E20" s="178">
        <f t="shared" ref="E20:N20" si="5">SUM(E21:E23)</f>
        <v>1304</v>
      </c>
      <c r="F20" s="179">
        <f t="shared" si="5"/>
        <v>986</v>
      </c>
      <c r="G20" s="179">
        <f t="shared" si="5"/>
        <v>1614</v>
      </c>
      <c r="H20" s="179">
        <f t="shared" si="5"/>
        <v>1230</v>
      </c>
      <c r="I20" s="179">
        <f t="shared" si="5"/>
        <v>1399</v>
      </c>
      <c r="J20" s="159">
        <f t="shared" si="5"/>
        <v>1450</v>
      </c>
      <c r="K20" s="159">
        <f t="shared" si="5"/>
        <v>2006</v>
      </c>
      <c r="L20" s="159">
        <f t="shared" si="5"/>
        <v>2420</v>
      </c>
      <c r="M20" s="159">
        <f t="shared" si="5"/>
        <v>2115</v>
      </c>
      <c r="N20" s="159">
        <f t="shared" si="5"/>
        <v>2653</v>
      </c>
      <c r="O20" s="130">
        <f>SUM(O22:O23)</f>
        <v>2539</v>
      </c>
    </row>
    <row r="21" spans="1:15" s="405" customFormat="1" x14ac:dyDescent="0.2">
      <c r="B21" s="69"/>
      <c r="C21" s="173" t="str">
        <f>+'I. Institutions'!C22</f>
        <v>Teacher training institutes</v>
      </c>
      <c r="D21" s="190"/>
      <c r="E21" s="176"/>
      <c r="F21" s="177"/>
      <c r="G21" s="177"/>
      <c r="H21" s="177"/>
      <c r="I21" s="177"/>
      <c r="J21" s="161"/>
      <c r="K21" s="161"/>
      <c r="L21" s="161"/>
      <c r="M21" s="161"/>
      <c r="N21" s="161"/>
    </row>
    <row r="22" spans="1:15" s="135" customFormat="1" x14ac:dyDescent="0.2">
      <c r="A22" s="3"/>
      <c r="B22" s="69"/>
      <c r="C22" s="173" t="str">
        <f>+'I. Institutions'!C23</f>
        <v>Professional institutes</v>
      </c>
      <c r="D22" s="190"/>
      <c r="E22" s="16"/>
      <c r="F22" s="12"/>
      <c r="G22" s="12"/>
      <c r="H22" s="12"/>
      <c r="I22" s="12"/>
      <c r="J22" s="121"/>
      <c r="K22" s="121"/>
      <c r="L22" s="121"/>
      <c r="M22" s="121"/>
      <c r="N22" s="121"/>
      <c r="O22" s="122"/>
    </row>
    <row r="23" spans="1:15" s="405" customFormat="1" x14ac:dyDescent="0.2">
      <c r="A23" s="2"/>
      <c r="B23" s="69"/>
      <c r="C23" s="173" t="str">
        <f>+'I. Institutions'!C24</f>
        <v>Institutes</v>
      </c>
      <c r="D23" s="190"/>
      <c r="E23" s="121">
        <v>1304</v>
      </c>
      <c r="F23" s="121">
        <v>986</v>
      </c>
      <c r="G23" s="121">
        <v>1614</v>
      </c>
      <c r="H23" s="121">
        <v>1230</v>
      </c>
      <c r="I23" s="121">
        <v>1399</v>
      </c>
      <c r="J23" s="121">
        <v>1450</v>
      </c>
      <c r="K23" s="121">
        <v>2006</v>
      </c>
      <c r="L23" s="121">
        <v>2420</v>
      </c>
      <c r="M23" s="121">
        <v>2115</v>
      </c>
      <c r="N23" s="161">
        <v>2653</v>
      </c>
      <c r="O23" s="161">
        <v>2539</v>
      </c>
    </row>
    <row r="24" spans="1:15" x14ac:dyDescent="0.2">
      <c r="A24" s="2"/>
      <c r="B24" s="167" t="str">
        <f>+ca_3</f>
        <v xml:space="preserve">C.Total (private and public) </v>
      </c>
      <c r="C24" s="168"/>
      <c r="D24" s="191"/>
      <c r="E24" s="169">
        <f>+E25+E29</f>
        <v>104446</v>
      </c>
      <c r="F24" s="169">
        <f>+F25+F29</f>
        <v>111728</v>
      </c>
      <c r="G24" s="169">
        <f>+G25+G29</f>
        <v>2836</v>
      </c>
      <c r="H24" s="169">
        <f>+H25+H29</f>
        <v>2270</v>
      </c>
      <c r="I24" s="169">
        <f t="shared" ref="I24:O24" si="6">+I25+I29</f>
        <v>113760</v>
      </c>
      <c r="J24" s="257">
        <f t="shared" si="6"/>
        <v>112209</v>
      </c>
      <c r="K24" s="257">
        <f t="shared" si="6"/>
        <v>123777</v>
      </c>
      <c r="L24" s="257">
        <f t="shared" si="6"/>
        <v>121491</v>
      </c>
      <c r="M24" s="257">
        <f t="shared" si="6"/>
        <v>139047</v>
      </c>
      <c r="N24" s="257">
        <f t="shared" si="6"/>
        <v>147672</v>
      </c>
      <c r="O24" s="312">
        <f t="shared" si="6"/>
        <v>151160</v>
      </c>
    </row>
    <row r="25" spans="1:15" x14ac:dyDescent="0.2">
      <c r="A25" s="2"/>
      <c r="B25" s="171"/>
      <c r="C25" s="172" t="str">
        <f>+t_1</f>
        <v>1. Universities</v>
      </c>
      <c r="D25" s="192"/>
      <c r="E25" s="174">
        <f>+E7+E16</f>
        <v>102228</v>
      </c>
      <c r="F25" s="174">
        <f>+F7+F16</f>
        <v>109484</v>
      </c>
      <c r="G25" s="174">
        <f>+G7+G16</f>
        <v>0</v>
      </c>
      <c r="H25" s="174">
        <f>+H7+H16</f>
        <v>0</v>
      </c>
      <c r="I25" s="174">
        <f t="shared" ref="I25:O25" si="7">+I7+I16</f>
        <v>111104</v>
      </c>
      <c r="J25" s="258">
        <f t="shared" si="7"/>
        <v>109484</v>
      </c>
      <c r="K25" s="258">
        <f t="shared" si="7"/>
        <v>119339</v>
      </c>
      <c r="L25" s="258">
        <f t="shared" si="7"/>
        <v>117393</v>
      </c>
      <c r="M25" s="258">
        <f t="shared" si="7"/>
        <v>135126</v>
      </c>
      <c r="N25" s="258">
        <f t="shared" si="7"/>
        <v>142767</v>
      </c>
      <c r="O25" s="259">
        <f t="shared" si="7"/>
        <v>147058</v>
      </c>
    </row>
    <row r="26" spans="1:15" x14ac:dyDescent="0.2">
      <c r="A26" s="2"/>
      <c r="B26" s="69"/>
      <c r="C26" s="70"/>
      <c r="D26" s="193"/>
      <c r="E26" s="71"/>
      <c r="F26" s="71"/>
      <c r="G26" s="71"/>
      <c r="H26" s="71"/>
      <c r="I26" s="71"/>
      <c r="J26" s="260"/>
      <c r="K26" s="260"/>
      <c r="L26" s="260"/>
      <c r="M26" s="260"/>
      <c r="N26" s="260"/>
      <c r="O26" s="260"/>
    </row>
    <row r="27" spans="1:15" x14ac:dyDescent="0.2">
      <c r="A27" s="2"/>
      <c r="B27" s="69"/>
      <c r="C27" s="70"/>
      <c r="D27" s="193"/>
      <c r="E27" s="71"/>
      <c r="F27" s="71"/>
      <c r="G27" s="71"/>
      <c r="H27" s="71"/>
      <c r="I27" s="71"/>
      <c r="J27" s="260"/>
      <c r="K27" s="260"/>
      <c r="L27" s="260"/>
      <c r="M27" s="260"/>
      <c r="N27" s="260"/>
      <c r="O27" s="260"/>
    </row>
    <row r="28" spans="1:15" x14ac:dyDescent="0.2">
      <c r="A28" s="2"/>
      <c r="B28" s="69"/>
      <c r="C28" s="70"/>
      <c r="D28" s="193"/>
      <c r="E28" s="71"/>
      <c r="F28" s="71"/>
      <c r="G28" s="71"/>
      <c r="H28" s="71"/>
      <c r="I28" s="71"/>
      <c r="J28" s="260"/>
      <c r="K28" s="260"/>
      <c r="L28" s="260"/>
      <c r="M28" s="260"/>
      <c r="N28" s="260"/>
      <c r="O28" s="260"/>
    </row>
    <row r="29" spans="1:15" x14ac:dyDescent="0.2">
      <c r="A29" s="2"/>
      <c r="B29" s="69"/>
      <c r="C29" s="70" t="str">
        <f>+t_2</f>
        <v>2. Non-university postsecondary</v>
      </c>
      <c r="D29" s="193"/>
      <c r="E29" s="72">
        <f>+E11+E20</f>
        <v>2218</v>
      </c>
      <c r="F29" s="72">
        <f>+F11+F20</f>
        <v>2244</v>
      </c>
      <c r="G29" s="72">
        <f>+G11+G20</f>
        <v>2836</v>
      </c>
      <c r="H29" s="72">
        <f>+H11+H20</f>
        <v>2270</v>
      </c>
      <c r="I29" s="72">
        <f t="shared" ref="I29:O29" si="8">+I11+I20</f>
        <v>2656</v>
      </c>
      <c r="J29" s="261">
        <f t="shared" si="8"/>
        <v>2725</v>
      </c>
      <c r="K29" s="261">
        <f t="shared" si="8"/>
        <v>4438</v>
      </c>
      <c r="L29" s="261">
        <f t="shared" si="8"/>
        <v>4098</v>
      </c>
      <c r="M29" s="261">
        <f t="shared" si="8"/>
        <v>3921</v>
      </c>
      <c r="N29" s="261">
        <f t="shared" si="8"/>
        <v>4905</v>
      </c>
      <c r="O29" s="262">
        <f t="shared" si="8"/>
        <v>4102</v>
      </c>
    </row>
    <row r="30" spans="1:15" ht="11.85" customHeight="1" x14ac:dyDescent="0.2">
      <c r="A30" s="2"/>
      <c r="B30" s="69"/>
      <c r="C30" s="173"/>
      <c r="D30" s="193"/>
      <c r="E30" s="72"/>
      <c r="F30" s="91"/>
      <c r="G30" s="91"/>
      <c r="H30" s="91"/>
      <c r="I30" s="91"/>
      <c r="J30" s="263"/>
      <c r="K30" s="263"/>
      <c r="L30" s="263"/>
      <c r="M30" s="263"/>
      <c r="N30" s="263"/>
      <c r="O30" s="264"/>
    </row>
    <row r="31" spans="1:15" ht="11.85" customHeight="1" x14ac:dyDescent="0.2">
      <c r="A31" s="2"/>
      <c r="B31" s="69"/>
      <c r="C31" s="173"/>
      <c r="D31" s="193"/>
      <c r="E31" s="72"/>
      <c r="F31" s="91"/>
      <c r="G31" s="91"/>
      <c r="H31" s="91"/>
      <c r="I31" s="91"/>
      <c r="J31" s="91"/>
      <c r="K31" s="91"/>
      <c r="L31" s="91"/>
      <c r="M31" s="91"/>
      <c r="N31" s="91"/>
      <c r="O31" s="100"/>
    </row>
    <row r="32" spans="1:15" ht="11.85" customHeight="1" x14ac:dyDescent="0.2">
      <c r="A32" s="2"/>
      <c r="B32" s="60"/>
      <c r="C32" s="208"/>
      <c r="D32" s="201"/>
      <c r="E32" s="209"/>
      <c r="F32" s="209"/>
      <c r="G32" s="209"/>
      <c r="H32" s="209"/>
      <c r="I32" s="209"/>
      <c r="J32" s="209"/>
      <c r="K32" s="209"/>
      <c r="L32" s="209"/>
      <c r="M32" s="209"/>
      <c r="N32" s="209"/>
      <c r="O32" s="210"/>
    </row>
    <row r="33" spans="1:16" ht="11.85" customHeight="1" x14ac:dyDescent="0.2">
      <c r="A33" s="2"/>
      <c r="B33" s="10"/>
      <c r="C33" s="2"/>
      <c r="D33" s="204"/>
      <c r="E33" s="2"/>
      <c r="F33" s="2"/>
      <c r="G33" s="2"/>
      <c r="H33" s="2"/>
      <c r="I33" s="2"/>
      <c r="J33" s="2"/>
      <c r="K33" s="2"/>
    </row>
    <row r="34" spans="1:16" ht="11.85" customHeight="1" x14ac:dyDescent="0.2">
      <c r="A34" s="2"/>
      <c r="B34" s="10"/>
      <c r="C34" s="2"/>
      <c r="D34" s="204"/>
      <c r="E34" s="2"/>
      <c r="F34" s="2"/>
      <c r="G34" s="2"/>
      <c r="H34" s="2"/>
      <c r="I34" s="2"/>
      <c r="J34" s="2"/>
      <c r="K34" s="2"/>
    </row>
    <row r="35" spans="1:16" x14ac:dyDescent="0.2">
      <c r="B35" s="102" t="s">
        <v>139</v>
      </c>
      <c r="C35" s="103"/>
      <c r="D35" s="194"/>
      <c r="E35" s="243">
        <v>1999</v>
      </c>
      <c r="F35" s="104">
        <v>2000</v>
      </c>
      <c r="G35" s="104">
        <v>2001</v>
      </c>
      <c r="H35" s="104">
        <v>2002</v>
      </c>
      <c r="I35" s="105">
        <v>2003</v>
      </c>
      <c r="J35" s="104">
        <v>2004</v>
      </c>
      <c r="K35" s="104">
        <v>2005</v>
      </c>
      <c r="L35" s="104">
        <v>2006</v>
      </c>
      <c r="M35" s="104">
        <v>2007</v>
      </c>
      <c r="N35" s="104">
        <v>2008</v>
      </c>
      <c r="O35" s="105">
        <v>2009</v>
      </c>
    </row>
    <row r="36" spans="1:16" ht="36" customHeight="1" x14ac:dyDescent="0.2">
      <c r="B36" s="144">
        <v>3</v>
      </c>
      <c r="C36" s="188" t="s">
        <v>128</v>
      </c>
      <c r="D36" s="97"/>
      <c r="E36" s="52">
        <f t="shared" ref="E36:O36" si="9">IF(E15&gt;0,E16/E15,"-")</f>
        <v>0.98740486033303709</v>
      </c>
      <c r="F36" s="52">
        <f t="shared" si="9"/>
        <v>0.99107449986421658</v>
      </c>
      <c r="G36" s="52">
        <f t="shared" si="9"/>
        <v>0</v>
      </c>
      <c r="H36" s="52">
        <f t="shared" si="9"/>
        <v>0</v>
      </c>
      <c r="I36" s="52">
        <f t="shared" si="9"/>
        <v>0.98756477605041648</v>
      </c>
      <c r="J36" s="52">
        <f t="shared" si="9"/>
        <v>0.98692916508915207</v>
      </c>
      <c r="K36" s="52">
        <f t="shared" si="9"/>
        <v>0.98346862252255962</v>
      </c>
      <c r="L36" s="52">
        <f t="shared" si="9"/>
        <v>0.97980185789522001</v>
      </c>
      <c r="M36" s="52">
        <f t="shared" si="9"/>
        <v>0.9845891533871074</v>
      </c>
      <c r="N36" s="52">
        <f t="shared" si="9"/>
        <v>0.98175629211937832</v>
      </c>
      <c r="O36" s="53">
        <f t="shared" si="9"/>
        <v>0.98302773451339265</v>
      </c>
    </row>
    <row r="37" spans="1:16" x14ac:dyDescent="0.2">
      <c r="A37" s="2"/>
      <c r="B37" s="10"/>
      <c r="C37" s="6"/>
      <c r="D37" s="7"/>
      <c r="E37" s="6"/>
      <c r="F37" s="7"/>
      <c r="G37" s="7"/>
      <c r="H37" s="7"/>
      <c r="I37" s="7"/>
      <c r="J37" s="7"/>
      <c r="K37" s="7"/>
      <c r="L37" s="7"/>
      <c r="M37" s="7"/>
      <c r="N37" s="7"/>
      <c r="O37" s="7"/>
      <c r="P37" s="7"/>
    </row>
    <row r="38" spans="1:16" ht="11.25" customHeight="1" x14ac:dyDescent="0.2">
      <c r="B38" s="231" t="s">
        <v>96</v>
      </c>
      <c r="C38" s="83"/>
      <c r="D38" s="84"/>
      <c r="E38" s="84"/>
      <c r="F38" s="84"/>
      <c r="G38" s="84"/>
      <c r="H38" s="84"/>
      <c r="I38" s="84"/>
      <c r="J38" s="84"/>
      <c r="K38" s="84"/>
      <c r="L38" s="84"/>
      <c r="M38" s="84"/>
      <c r="N38" s="84"/>
      <c r="O38" s="85"/>
    </row>
    <row r="39" spans="1:16" ht="11.25" customHeight="1" x14ac:dyDescent="0.2">
      <c r="B39" s="87" t="s">
        <v>97</v>
      </c>
      <c r="C39" s="88" t="s">
        <v>98</v>
      </c>
      <c r="D39" s="89"/>
      <c r="E39" s="89"/>
      <c r="F39" s="89"/>
      <c r="G39" s="89"/>
      <c r="H39" s="89"/>
      <c r="I39" s="89"/>
      <c r="J39" s="89"/>
      <c r="K39" s="89"/>
      <c r="L39" s="89"/>
      <c r="M39" s="89"/>
      <c r="N39" s="89"/>
      <c r="O39" s="90"/>
    </row>
    <row r="40" spans="1:16" ht="13.7" customHeight="1" x14ac:dyDescent="0.2">
      <c r="B40" s="382">
        <v>1</v>
      </c>
      <c r="C40" s="476" t="s">
        <v>187</v>
      </c>
      <c r="D40" s="477"/>
      <c r="E40" s="477"/>
      <c r="F40" s="477"/>
      <c r="G40" s="477"/>
      <c r="H40" s="477"/>
      <c r="I40" s="477"/>
      <c r="J40" s="477"/>
      <c r="K40" s="477"/>
      <c r="L40" s="477"/>
      <c r="M40" s="477"/>
      <c r="N40" s="477"/>
      <c r="O40" s="478"/>
    </row>
    <row r="41" spans="1:16" ht="22.5" customHeight="1" x14ac:dyDescent="0.2">
      <c r="B41" s="382">
        <v>2</v>
      </c>
      <c r="C41" s="476" t="s">
        <v>334</v>
      </c>
      <c r="D41" s="477"/>
      <c r="E41" s="477"/>
      <c r="F41" s="477"/>
      <c r="G41" s="477"/>
      <c r="H41" s="477"/>
      <c r="I41" s="477"/>
      <c r="J41" s="477"/>
      <c r="K41" s="477"/>
      <c r="L41" s="477"/>
      <c r="M41" s="477"/>
      <c r="N41" s="477"/>
      <c r="O41" s="478"/>
    </row>
    <row r="42" spans="1:16" ht="16.5" customHeight="1" x14ac:dyDescent="0.2">
      <c r="B42" s="382">
        <v>3</v>
      </c>
      <c r="C42" s="476" t="s">
        <v>327</v>
      </c>
      <c r="D42" s="477"/>
      <c r="E42" s="477"/>
      <c r="F42" s="477"/>
      <c r="G42" s="477"/>
      <c r="H42" s="477"/>
      <c r="I42" s="477"/>
      <c r="J42" s="477"/>
      <c r="K42" s="477"/>
      <c r="L42" s="477"/>
      <c r="M42" s="477"/>
      <c r="N42" s="477"/>
      <c r="O42" s="478"/>
    </row>
    <row r="43" spans="1:16" ht="13.7" customHeight="1" x14ac:dyDescent="0.2">
      <c r="B43" s="382">
        <v>4</v>
      </c>
      <c r="C43" s="476" t="s">
        <v>333</v>
      </c>
      <c r="D43" s="477"/>
      <c r="E43" s="477"/>
      <c r="F43" s="477"/>
      <c r="G43" s="477"/>
      <c r="H43" s="477"/>
      <c r="I43" s="477"/>
      <c r="J43" s="477"/>
      <c r="K43" s="477"/>
      <c r="L43" s="477"/>
      <c r="M43" s="477"/>
      <c r="N43" s="477"/>
      <c r="O43" s="478"/>
    </row>
    <row r="44" spans="1:16" ht="13.7" customHeight="1" x14ac:dyDescent="0.2">
      <c r="B44" s="434"/>
      <c r="C44" s="435"/>
      <c r="D44" s="435"/>
      <c r="E44" s="435"/>
      <c r="F44" s="435"/>
      <c r="G44" s="435"/>
      <c r="H44" s="435"/>
      <c r="I44" s="435"/>
      <c r="J44" s="435"/>
      <c r="K44" s="435"/>
      <c r="L44" s="435"/>
      <c r="M44" s="435"/>
      <c r="N44" s="435"/>
      <c r="O44" s="435"/>
    </row>
    <row r="45" spans="1:16" x14ac:dyDescent="0.2">
      <c r="A45" s="2"/>
      <c r="B45" s="2"/>
      <c r="C45" s="2"/>
      <c r="D45" s="204"/>
      <c r="E45" s="2"/>
      <c r="F45" s="2"/>
      <c r="G45" s="2"/>
      <c r="H45" s="2"/>
      <c r="I45" s="2"/>
      <c r="J45" s="2"/>
      <c r="K45" s="2"/>
    </row>
    <row r="46" spans="1:16" x14ac:dyDescent="0.2">
      <c r="A46" s="2"/>
      <c r="B46" s="2"/>
      <c r="C46" s="2"/>
      <c r="D46" s="204"/>
      <c r="E46" s="2"/>
      <c r="F46" s="2"/>
      <c r="G46" s="2"/>
      <c r="H46" s="2"/>
      <c r="I46" s="2"/>
      <c r="J46" s="2"/>
      <c r="K46" s="2"/>
    </row>
    <row r="47" spans="1:16" x14ac:dyDescent="0.2">
      <c r="A47" s="2"/>
      <c r="B47" s="2"/>
      <c r="C47" s="2"/>
      <c r="D47" s="204"/>
      <c r="E47" s="2"/>
      <c r="F47" s="2"/>
      <c r="G47" s="2"/>
      <c r="H47" s="2"/>
      <c r="I47" s="2"/>
      <c r="J47" s="2"/>
      <c r="K47" s="2"/>
    </row>
    <row r="48" spans="1:16" x14ac:dyDescent="0.2">
      <c r="A48" s="2"/>
      <c r="B48" s="2"/>
      <c r="C48" s="2"/>
      <c r="D48" s="204"/>
      <c r="E48" s="2"/>
      <c r="F48" s="2"/>
      <c r="G48" s="2"/>
      <c r="H48" s="2"/>
      <c r="I48" s="2"/>
      <c r="J48" s="2"/>
      <c r="K48" s="2"/>
    </row>
    <row r="49" spans="1:15" x14ac:dyDescent="0.2">
      <c r="A49" s="2"/>
      <c r="B49" s="2"/>
      <c r="C49" s="2"/>
      <c r="D49" s="204"/>
      <c r="E49" s="2"/>
      <c r="F49" s="2"/>
      <c r="G49" s="2"/>
      <c r="H49" s="2"/>
      <c r="I49" s="2"/>
      <c r="J49" s="2"/>
      <c r="K49" s="2"/>
    </row>
    <row r="50" spans="1:15" x14ac:dyDescent="0.2">
      <c r="A50" s="2"/>
      <c r="B50" s="2"/>
      <c r="C50" s="2"/>
      <c r="D50" s="204"/>
      <c r="E50" s="2"/>
      <c r="F50" s="2"/>
      <c r="G50" s="2"/>
      <c r="H50" s="2"/>
      <c r="I50" s="2"/>
      <c r="J50" s="2"/>
      <c r="K50" s="2"/>
    </row>
    <row r="51" spans="1:15" x14ac:dyDescent="0.2">
      <c r="A51" s="2"/>
      <c r="B51" s="2"/>
      <c r="C51" s="2"/>
      <c r="D51" s="204"/>
      <c r="E51" s="2"/>
      <c r="F51" s="2"/>
      <c r="G51" s="2"/>
      <c r="H51" s="2"/>
      <c r="I51" s="2"/>
      <c r="J51" s="2"/>
      <c r="K51" s="2"/>
    </row>
    <row r="52" spans="1:15" x14ac:dyDescent="0.2">
      <c r="A52" s="2"/>
      <c r="B52" s="2"/>
      <c r="C52" s="2"/>
      <c r="D52" s="204"/>
      <c r="E52" s="2"/>
      <c r="F52" s="2"/>
      <c r="G52" s="2"/>
      <c r="H52" s="2"/>
      <c r="I52" s="2"/>
      <c r="J52" s="2"/>
      <c r="K52" s="2"/>
    </row>
    <row r="53" spans="1:15" x14ac:dyDescent="0.2">
      <c r="A53" s="2"/>
      <c r="B53" s="2"/>
      <c r="C53" s="2"/>
      <c r="D53" s="204"/>
      <c r="E53" s="2"/>
      <c r="F53" s="2"/>
      <c r="G53" s="2"/>
      <c r="H53" s="2"/>
      <c r="I53" s="2"/>
      <c r="J53" s="2"/>
      <c r="K53" s="2"/>
    </row>
    <row r="54" spans="1:15" x14ac:dyDescent="0.2">
      <c r="A54" s="2"/>
      <c r="B54" s="2"/>
      <c r="C54" s="2"/>
      <c r="D54" s="204"/>
      <c r="E54" s="2"/>
      <c r="F54" s="2"/>
      <c r="G54" s="2"/>
      <c r="H54" s="2"/>
      <c r="I54" s="2"/>
      <c r="J54" s="2"/>
      <c r="K54" s="2"/>
    </row>
    <row r="55" spans="1:15" x14ac:dyDescent="0.2">
      <c r="A55" s="2"/>
      <c r="B55" s="2"/>
      <c r="C55" s="2"/>
      <c r="D55" s="204"/>
      <c r="E55" s="2"/>
      <c r="F55" s="2"/>
      <c r="G55" s="2"/>
      <c r="H55" s="2"/>
      <c r="I55" s="2"/>
      <c r="J55" s="2"/>
      <c r="K55" s="2"/>
    </row>
    <row r="56" spans="1:15" x14ac:dyDescent="0.2">
      <c r="A56" s="2"/>
      <c r="B56" s="2"/>
      <c r="C56" s="2"/>
      <c r="D56" s="204"/>
      <c r="E56" s="2"/>
      <c r="F56" s="2"/>
      <c r="G56" s="2"/>
      <c r="H56" s="2"/>
      <c r="I56" s="2"/>
      <c r="J56" s="2"/>
      <c r="K56" s="2"/>
    </row>
    <row r="57" spans="1:15" x14ac:dyDescent="0.2">
      <c r="A57" s="2"/>
      <c r="B57" s="2"/>
      <c r="C57" s="2"/>
      <c r="D57" s="204"/>
      <c r="E57" s="2"/>
      <c r="F57" s="2"/>
      <c r="G57" s="2"/>
      <c r="H57" s="2"/>
      <c r="I57" s="2"/>
      <c r="J57" s="2"/>
      <c r="K57" s="2"/>
    </row>
    <row r="58" spans="1:15" x14ac:dyDescent="0.2">
      <c r="A58" s="2"/>
      <c r="B58" s="2"/>
      <c r="C58" s="2"/>
      <c r="D58" s="204"/>
      <c r="E58" s="2"/>
      <c r="F58" s="2"/>
      <c r="G58" s="2"/>
      <c r="H58" s="2"/>
      <c r="I58" s="2"/>
      <c r="J58" s="2"/>
      <c r="K58" s="2"/>
    </row>
    <row r="62" spans="1:15" ht="15" x14ac:dyDescent="0.2">
      <c r="B62" s="62" t="str">
        <f>+Index!B19</f>
        <v>III.2. Faculty by time status</v>
      </c>
      <c r="C62" s="63"/>
      <c r="D62" s="64"/>
      <c r="E62" s="64"/>
      <c r="F62" s="64"/>
      <c r="G62" s="64"/>
      <c r="H62" s="64"/>
      <c r="I62" s="64"/>
      <c r="J62" s="64"/>
      <c r="K62" s="64"/>
      <c r="L62" s="64"/>
      <c r="M62" s="64"/>
      <c r="N62" s="64"/>
      <c r="O62" s="65"/>
    </row>
    <row r="63" spans="1:15" x14ac:dyDescent="0.2">
      <c r="B63" s="6"/>
      <c r="C63" s="6"/>
      <c r="D63" s="7"/>
      <c r="E63" s="7"/>
      <c r="F63" s="7"/>
      <c r="G63" s="7"/>
      <c r="H63" s="7"/>
      <c r="I63" s="7"/>
      <c r="J63" s="7"/>
      <c r="K63" s="7"/>
      <c r="L63" s="7"/>
      <c r="M63" s="7"/>
      <c r="N63" s="7"/>
      <c r="O63" s="7"/>
    </row>
    <row r="64" spans="1:15" s="425" customFormat="1" ht="13.5" thickBot="1" x14ac:dyDescent="0.25">
      <c r="B64" s="20" t="s">
        <v>61</v>
      </c>
      <c r="C64" s="26"/>
      <c r="D64" s="424" t="s">
        <v>93</v>
      </c>
      <c r="E64" s="243">
        <v>1999</v>
      </c>
      <c r="F64" s="104">
        <v>2000</v>
      </c>
      <c r="G64" s="104">
        <v>2001</v>
      </c>
      <c r="H64" s="104">
        <v>2002</v>
      </c>
      <c r="I64" s="105">
        <v>2003</v>
      </c>
      <c r="J64" s="104">
        <v>2004</v>
      </c>
      <c r="K64" s="104">
        <v>2005</v>
      </c>
      <c r="L64" s="104">
        <v>2006</v>
      </c>
      <c r="M64" s="104">
        <v>2007</v>
      </c>
      <c r="N64" s="104">
        <v>2008</v>
      </c>
      <c r="O64" s="105">
        <v>2009</v>
      </c>
    </row>
    <row r="65" spans="1:16" x14ac:dyDescent="0.2">
      <c r="B65" s="33" t="str">
        <f>+ca_1</f>
        <v>A. Private Institutions</v>
      </c>
      <c r="C65" s="76"/>
      <c r="D65" s="201"/>
      <c r="E65" s="8">
        <f>SUM(E66:E68)</f>
        <v>0</v>
      </c>
      <c r="F65" s="8">
        <f>SUM(F66:F68)</f>
        <v>0</v>
      </c>
      <c r="G65" s="8">
        <f>SUM(G66:G68)</f>
        <v>0</v>
      </c>
      <c r="H65" s="8">
        <f>SUM(H66:H68)</f>
        <v>0</v>
      </c>
      <c r="I65" s="8">
        <f t="shared" ref="I65:O65" si="10">SUM(I66:I68)</f>
        <v>0</v>
      </c>
      <c r="J65" s="254">
        <f t="shared" si="10"/>
        <v>0</v>
      </c>
      <c r="K65" s="254">
        <f t="shared" si="10"/>
        <v>0</v>
      </c>
      <c r="L65" s="254">
        <f t="shared" si="10"/>
        <v>0</v>
      </c>
      <c r="M65" s="254">
        <f t="shared" si="10"/>
        <v>0</v>
      </c>
      <c r="N65" s="254">
        <f t="shared" si="10"/>
        <v>0</v>
      </c>
      <c r="O65" s="255">
        <f t="shared" si="10"/>
        <v>0</v>
      </c>
    </row>
    <row r="66" spans="1:16" s="405" customFormat="1" x14ac:dyDescent="0.2">
      <c r="A66" s="414"/>
      <c r="B66" s="69"/>
      <c r="C66" s="67" t="str">
        <f>+ed_1</f>
        <v>1. Full time</v>
      </c>
      <c r="D66" s="190"/>
      <c r="E66" s="415"/>
      <c r="F66" s="415"/>
      <c r="G66" s="415"/>
      <c r="H66" s="415"/>
      <c r="I66" s="415"/>
      <c r="J66" s="302"/>
      <c r="K66" s="302"/>
      <c r="L66" s="302"/>
      <c r="M66" s="302"/>
      <c r="N66" s="302"/>
      <c r="O66" s="303"/>
    </row>
    <row r="67" spans="1:16" s="405" customFormat="1" x14ac:dyDescent="0.2">
      <c r="B67" s="69"/>
      <c r="C67" s="67" t="str">
        <f>+ed_2</f>
        <v>2. Part time</v>
      </c>
      <c r="D67" s="190"/>
      <c r="E67" s="416"/>
      <c r="F67" s="416"/>
      <c r="G67" s="416"/>
      <c r="H67" s="416"/>
      <c r="I67" s="416"/>
      <c r="J67" s="124"/>
      <c r="K67" s="124"/>
      <c r="L67" s="124"/>
      <c r="M67" s="124"/>
      <c r="N67" s="124"/>
      <c r="O67" s="304"/>
    </row>
    <row r="68" spans="1:16" s="405" customFormat="1" x14ac:dyDescent="0.2">
      <c r="B68" s="69"/>
      <c r="C68" s="67"/>
      <c r="D68" s="190"/>
      <c r="E68" s="417"/>
      <c r="F68" s="417"/>
      <c r="G68" s="417"/>
      <c r="H68" s="417"/>
      <c r="I68" s="417"/>
      <c r="J68" s="127"/>
      <c r="K68" s="127"/>
      <c r="L68" s="127"/>
      <c r="M68" s="127"/>
      <c r="N68" s="127"/>
      <c r="O68" s="305"/>
    </row>
    <row r="69" spans="1:16" s="405" customFormat="1" x14ac:dyDescent="0.2">
      <c r="B69" s="34" t="str">
        <f>+ca_2</f>
        <v>B. Public Institutions</v>
      </c>
      <c r="C69" s="77"/>
      <c r="D69" s="181"/>
      <c r="E69" s="256">
        <f>SUM(E70:E72)</f>
        <v>102228</v>
      </c>
      <c r="F69" s="256">
        <f>SUM(F70:F72)</f>
        <v>109484</v>
      </c>
      <c r="G69" s="256">
        <f>SUM(G70:G72)</f>
        <v>0</v>
      </c>
      <c r="H69" s="256">
        <f>SUM(H70:H72)</f>
        <v>0</v>
      </c>
      <c r="I69" s="256">
        <f t="shared" ref="I69:O69" si="11">SUM(I70:I72)</f>
        <v>111104</v>
      </c>
      <c r="J69" s="256">
        <f t="shared" si="11"/>
        <v>109484</v>
      </c>
      <c r="K69" s="256">
        <f t="shared" si="11"/>
        <v>119339</v>
      </c>
      <c r="L69" s="256">
        <f t="shared" si="11"/>
        <v>117393</v>
      </c>
      <c r="M69" s="256">
        <f t="shared" si="11"/>
        <v>135126</v>
      </c>
      <c r="N69" s="256">
        <f t="shared" si="11"/>
        <v>142767</v>
      </c>
      <c r="O69" s="256">
        <f t="shared" si="11"/>
        <v>146983</v>
      </c>
    </row>
    <row r="70" spans="1:16" s="405" customFormat="1" x14ac:dyDescent="0.2">
      <c r="B70" s="69"/>
      <c r="C70" s="67" t="str">
        <f>+ed_1</f>
        <v>1. Full time</v>
      </c>
      <c r="D70" s="190"/>
      <c r="E70" s="124">
        <v>14551</v>
      </c>
      <c r="F70" s="124">
        <v>14930</v>
      </c>
      <c r="G70" s="124"/>
      <c r="H70" s="124"/>
      <c r="I70" s="124">
        <v>15160</v>
      </c>
      <c r="J70" s="302">
        <v>14930</v>
      </c>
      <c r="K70" s="302">
        <v>15450</v>
      </c>
      <c r="L70" s="302">
        <v>17059</v>
      </c>
      <c r="M70" s="302">
        <v>17928</v>
      </c>
      <c r="N70" s="302">
        <v>18641</v>
      </c>
      <c r="O70" s="303">
        <v>19461</v>
      </c>
    </row>
    <row r="71" spans="1:16" s="405" customFormat="1" x14ac:dyDescent="0.2">
      <c r="B71" s="69"/>
      <c r="C71" s="67" t="str">
        <f>+ed_2</f>
        <v>2. Part time</v>
      </c>
      <c r="D71" s="190"/>
      <c r="E71" s="124">
        <v>87677</v>
      </c>
      <c r="F71" s="124">
        <v>94554</v>
      </c>
      <c r="G71" s="124"/>
      <c r="H71" s="124"/>
      <c r="I71" s="124">
        <v>95944</v>
      </c>
      <c r="J71" s="124">
        <v>94554</v>
      </c>
      <c r="K71" s="124">
        <v>103889</v>
      </c>
      <c r="L71" s="124">
        <v>100334</v>
      </c>
      <c r="M71" s="124">
        <v>117198</v>
      </c>
      <c r="N71" s="124">
        <v>124126</v>
      </c>
      <c r="O71" s="304">
        <v>127522</v>
      </c>
    </row>
    <row r="72" spans="1:16" s="405" customFormat="1" x14ac:dyDescent="0.2">
      <c r="B72" s="69"/>
      <c r="C72" s="67">
        <f>+C68</f>
        <v>0</v>
      </c>
      <c r="D72" s="190"/>
      <c r="E72" s="417"/>
      <c r="F72" s="417"/>
      <c r="G72" s="417"/>
      <c r="H72" s="417"/>
      <c r="I72" s="417"/>
      <c r="J72" s="127"/>
      <c r="K72" s="127"/>
      <c r="L72" s="127"/>
      <c r="M72" s="127"/>
      <c r="N72" s="127"/>
      <c r="O72" s="305"/>
    </row>
    <row r="73" spans="1:16" x14ac:dyDescent="0.2">
      <c r="A73" s="2"/>
      <c r="B73" s="10"/>
      <c r="C73" s="2"/>
      <c r="D73" s="204"/>
      <c r="E73" s="2"/>
      <c r="F73" s="2"/>
      <c r="G73" s="2"/>
      <c r="H73" s="2"/>
      <c r="I73" s="2"/>
      <c r="J73" s="2"/>
      <c r="K73" s="2"/>
    </row>
    <row r="74" spans="1:16" x14ac:dyDescent="0.2">
      <c r="B74" s="102" t="s">
        <v>139</v>
      </c>
      <c r="C74" s="103"/>
      <c r="D74" s="194"/>
      <c r="E74" s="243">
        <v>1999</v>
      </c>
      <c r="F74" s="104">
        <v>2000</v>
      </c>
      <c r="G74" s="104">
        <v>2001</v>
      </c>
      <c r="H74" s="104">
        <v>2002</v>
      </c>
      <c r="I74" s="105">
        <v>2003</v>
      </c>
      <c r="J74" s="104">
        <v>2004</v>
      </c>
      <c r="K74" s="104">
        <v>2005</v>
      </c>
      <c r="L74" s="104">
        <v>2006</v>
      </c>
      <c r="M74" s="104">
        <v>2007</v>
      </c>
      <c r="N74" s="104">
        <v>2008</v>
      </c>
      <c r="O74" s="105">
        <v>2009</v>
      </c>
    </row>
    <row r="75" spans="1:16" ht="36" customHeight="1" x14ac:dyDescent="0.2">
      <c r="B75" s="144">
        <v>3</v>
      </c>
      <c r="C75" s="147" t="s">
        <v>129</v>
      </c>
      <c r="D75" s="97"/>
      <c r="E75" s="52">
        <f t="shared" ref="E75:O75" si="12">IF(E69&gt;0,E70/E69,"-")</f>
        <v>0.14233869389991</v>
      </c>
      <c r="F75" s="52">
        <f t="shared" si="12"/>
        <v>0.13636695772898322</v>
      </c>
      <c r="G75" s="52"/>
      <c r="H75" s="52"/>
      <c r="I75" s="52">
        <f t="shared" si="12"/>
        <v>0.13644873271889402</v>
      </c>
      <c r="J75" s="52">
        <f t="shared" si="12"/>
        <v>0.13636695772898322</v>
      </c>
      <c r="K75" s="52">
        <f t="shared" si="12"/>
        <v>0.12946312605267349</v>
      </c>
      <c r="L75" s="52">
        <f t="shared" si="12"/>
        <v>0.14531530840850818</v>
      </c>
      <c r="M75" s="52">
        <f t="shared" si="12"/>
        <v>0.13267616890901826</v>
      </c>
      <c r="N75" s="52">
        <f t="shared" si="12"/>
        <v>0.1305693892846386</v>
      </c>
      <c r="O75" s="53">
        <f t="shared" si="12"/>
        <v>0.13240306702135621</v>
      </c>
    </row>
    <row r="76" spans="1:16" x14ac:dyDescent="0.2">
      <c r="A76" s="2"/>
      <c r="B76" s="10"/>
      <c r="C76" s="6"/>
      <c r="D76" s="7"/>
      <c r="E76" s="6"/>
      <c r="F76" s="7"/>
      <c r="G76" s="7"/>
      <c r="H76" s="7"/>
      <c r="I76" s="7"/>
      <c r="J76" s="7"/>
      <c r="K76" s="7"/>
      <c r="L76" s="7"/>
      <c r="M76" s="7"/>
      <c r="N76" s="7"/>
      <c r="O76" s="7"/>
      <c r="P76" s="7"/>
    </row>
    <row r="77" spans="1:16" ht="11.25" customHeight="1" x14ac:dyDescent="0.2">
      <c r="B77" s="231" t="s">
        <v>96</v>
      </c>
      <c r="C77" s="83"/>
      <c r="D77" s="84"/>
      <c r="E77" s="84"/>
      <c r="F77" s="84"/>
      <c r="G77" s="84"/>
      <c r="H77" s="84"/>
      <c r="I77" s="84"/>
      <c r="J77" s="84"/>
      <c r="K77" s="84"/>
      <c r="L77" s="84"/>
      <c r="M77" s="84"/>
      <c r="N77" s="84"/>
      <c r="O77" s="85"/>
    </row>
    <row r="78" spans="1:16" ht="11.25" customHeight="1" x14ac:dyDescent="0.2">
      <c r="B78" s="87" t="s">
        <v>97</v>
      </c>
      <c r="C78" s="88" t="s">
        <v>98</v>
      </c>
      <c r="D78" s="89"/>
      <c r="E78" s="89"/>
      <c r="F78" s="89"/>
      <c r="G78" s="89"/>
      <c r="H78" s="89"/>
      <c r="I78" s="89"/>
      <c r="J78" s="89"/>
      <c r="K78" s="89"/>
      <c r="L78" s="89"/>
      <c r="M78" s="89"/>
      <c r="N78" s="89"/>
      <c r="O78" s="90"/>
    </row>
    <row r="79" spans="1:16" ht="13.7" customHeight="1" x14ac:dyDescent="0.2">
      <c r="B79" s="227"/>
      <c r="C79" s="445"/>
      <c r="D79" s="463"/>
      <c r="E79" s="463"/>
      <c r="F79" s="463"/>
      <c r="G79" s="463"/>
      <c r="H79" s="463"/>
      <c r="I79" s="463"/>
      <c r="J79" s="463"/>
      <c r="K79" s="463"/>
      <c r="L79" s="463"/>
      <c r="M79" s="463"/>
      <c r="N79" s="463"/>
      <c r="O79" s="464"/>
    </row>
    <row r="80" spans="1:16" ht="13.7" customHeight="1" x14ac:dyDescent="0.2">
      <c r="B80" s="229"/>
      <c r="C80" s="460"/>
      <c r="D80" s="472"/>
      <c r="E80" s="472"/>
      <c r="F80" s="472"/>
      <c r="G80" s="472"/>
      <c r="H80" s="472"/>
      <c r="I80" s="472"/>
      <c r="J80" s="472"/>
      <c r="K80" s="472"/>
      <c r="L80" s="472"/>
      <c r="M80" s="472"/>
      <c r="N80" s="472"/>
      <c r="O80" s="473"/>
    </row>
    <row r="81" spans="1:15" ht="13.7" customHeight="1" x14ac:dyDescent="0.2">
      <c r="B81" s="229"/>
      <c r="C81" s="451"/>
      <c r="D81" s="474"/>
      <c r="E81" s="474"/>
      <c r="F81" s="474"/>
      <c r="G81" s="474"/>
      <c r="H81" s="474"/>
      <c r="I81" s="474"/>
      <c r="J81" s="474"/>
      <c r="K81" s="474"/>
      <c r="L81" s="474"/>
      <c r="M81" s="474"/>
      <c r="N81" s="474"/>
      <c r="O81" s="475"/>
    </row>
    <row r="82" spans="1:15" ht="13.7" customHeight="1" x14ac:dyDescent="0.2">
      <c r="B82" s="229"/>
      <c r="C82" s="451"/>
      <c r="D82" s="474"/>
      <c r="E82" s="474"/>
      <c r="F82" s="474"/>
      <c r="G82" s="474"/>
      <c r="H82" s="474"/>
      <c r="I82" s="474"/>
      <c r="J82" s="474"/>
      <c r="K82" s="474"/>
      <c r="L82" s="474"/>
      <c r="M82" s="474"/>
      <c r="N82" s="474"/>
      <c r="O82" s="475"/>
    </row>
    <row r="83" spans="1:15" ht="13.7" customHeight="1" x14ac:dyDescent="0.2">
      <c r="B83" s="229"/>
      <c r="C83" s="451"/>
      <c r="D83" s="474"/>
      <c r="E83" s="474"/>
      <c r="F83" s="474"/>
      <c r="G83" s="474"/>
      <c r="H83" s="474"/>
      <c r="I83" s="474"/>
      <c r="J83" s="474"/>
      <c r="K83" s="474"/>
      <c r="L83" s="474"/>
      <c r="M83" s="474"/>
      <c r="N83" s="474"/>
      <c r="O83" s="475"/>
    </row>
    <row r="84" spans="1:15" ht="13.7" customHeight="1" x14ac:dyDescent="0.2">
      <c r="B84" s="230"/>
      <c r="C84" s="448"/>
      <c r="D84" s="470"/>
      <c r="E84" s="470"/>
      <c r="F84" s="470"/>
      <c r="G84" s="470"/>
      <c r="H84" s="470"/>
      <c r="I84" s="470"/>
      <c r="J84" s="470"/>
      <c r="K84" s="470"/>
      <c r="L84" s="470"/>
      <c r="M84" s="470"/>
      <c r="N84" s="470"/>
      <c r="O84" s="471"/>
    </row>
    <row r="85" spans="1:15" x14ac:dyDescent="0.2">
      <c r="A85" s="2"/>
      <c r="B85" s="2"/>
      <c r="C85" s="2"/>
      <c r="D85" s="204"/>
      <c r="E85" s="2"/>
      <c r="F85" s="2"/>
      <c r="G85" s="2"/>
      <c r="H85" s="2"/>
      <c r="I85" s="2"/>
      <c r="J85" s="2"/>
      <c r="K85" s="2"/>
    </row>
    <row r="86" spans="1:15" x14ac:dyDescent="0.2">
      <c r="A86" s="2"/>
      <c r="B86" s="2"/>
      <c r="C86" s="2"/>
      <c r="D86" s="204"/>
      <c r="E86" s="2"/>
      <c r="F86" s="2"/>
      <c r="G86" s="2"/>
      <c r="H86" s="2"/>
      <c r="I86" s="2"/>
      <c r="J86" s="2"/>
      <c r="K86" s="2"/>
    </row>
    <row r="87" spans="1:15" x14ac:dyDescent="0.2">
      <c r="A87" s="2"/>
      <c r="B87" s="2"/>
      <c r="C87" s="2"/>
      <c r="D87" s="204"/>
      <c r="E87" s="2"/>
      <c r="F87" s="2"/>
      <c r="G87" s="2"/>
      <c r="H87" s="2"/>
      <c r="I87" s="2"/>
      <c r="J87" s="2"/>
      <c r="K87" s="2"/>
    </row>
    <row r="88" spans="1:15" x14ac:dyDescent="0.2">
      <c r="A88" s="2"/>
      <c r="B88" s="2"/>
      <c r="C88" s="2"/>
      <c r="D88" s="204"/>
      <c r="E88" s="2"/>
      <c r="F88" s="2"/>
      <c r="G88" s="2"/>
      <c r="H88" s="2"/>
      <c r="I88" s="2"/>
      <c r="J88" s="2"/>
      <c r="K88" s="2"/>
    </row>
    <row r="89" spans="1:15" x14ac:dyDescent="0.2">
      <c r="A89" s="2"/>
      <c r="B89" s="2"/>
      <c r="C89" s="2"/>
      <c r="D89" s="204"/>
      <c r="E89" s="2"/>
      <c r="F89" s="2"/>
      <c r="G89" s="2"/>
      <c r="H89" s="2"/>
      <c r="I89" s="2"/>
      <c r="J89" s="2"/>
      <c r="K89" s="2"/>
    </row>
    <row r="90" spans="1:15" x14ac:dyDescent="0.2">
      <c r="A90" s="2"/>
      <c r="B90" s="2"/>
      <c r="C90" s="2"/>
      <c r="D90" s="204"/>
      <c r="E90" s="2"/>
      <c r="F90" s="2"/>
      <c r="G90" s="2"/>
      <c r="H90" s="2"/>
      <c r="I90" s="2"/>
      <c r="J90" s="2"/>
      <c r="K90" s="2"/>
    </row>
    <row r="91" spans="1:15" x14ac:dyDescent="0.2">
      <c r="A91" s="2"/>
      <c r="B91" s="2"/>
      <c r="C91" s="2"/>
      <c r="D91" s="204"/>
      <c r="E91" s="2"/>
      <c r="F91" s="2"/>
      <c r="G91" s="2"/>
      <c r="H91" s="2"/>
      <c r="I91" s="2"/>
      <c r="J91" s="2"/>
      <c r="K91" s="2"/>
    </row>
    <row r="92" spans="1:15" x14ac:dyDescent="0.2">
      <c r="A92" s="2"/>
      <c r="B92" s="2"/>
      <c r="C92" s="2"/>
      <c r="D92" s="204"/>
      <c r="E92" s="2"/>
      <c r="F92" s="2"/>
      <c r="G92" s="2"/>
      <c r="H92" s="2"/>
      <c r="I92" s="2"/>
      <c r="J92" s="2"/>
      <c r="K92" s="2"/>
    </row>
    <row r="93" spans="1:15" x14ac:dyDescent="0.2">
      <c r="A93" s="2"/>
      <c r="B93" s="2"/>
      <c r="C93" s="2"/>
      <c r="D93" s="204"/>
      <c r="E93" s="2"/>
      <c r="F93" s="2"/>
      <c r="G93" s="2"/>
      <c r="H93" s="2"/>
      <c r="I93" s="2"/>
      <c r="J93" s="2"/>
      <c r="K93" s="2"/>
    </row>
    <row r="94" spans="1:15" x14ac:dyDescent="0.2">
      <c r="A94" s="2"/>
      <c r="B94" s="2"/>
      <c r="C94" s="2"/>
      <c r="D94" s="204"/>
      <c r="E94" s="2"/>
      <c r="F94" s="2"/>
      <c r="G94" s="2"/>
      <c r="H94" s="2"/>
      <c r="I94" s="2"/>
      <c r="J94" s="2"/>
      <c r="K94" s="2"/>
    </row>
    <row r="95" spans="1:15" x14ac:dyDescent="0.2">
      <c r="A95" s="2"/>
      <c r="B95" s="2"/>
      <c r="C95" s="2"/>
      <c r="D95" s="204"/>
      <c r="E95" s="2"/>
      <c r="F95" s="2"/>
      <c r="G95" s="2"/>
      <c r="H95" s="2"/>
      <c r="I95" s="2"/>
      <c r="J95" s="2"/>
      <c r="K95" s="2"/>
    </row>
    <row r="96" spans="1:15" x14ac:dyDescent="0.2">
      <c r="A96" s="2"/>
      <c r="B96" s="2"/>
      <c r="C96" s="2"/>
      <c r="D96" s="204"/>
      <c r="E96" s="2"/>
      <c r="F96" s="2"/>
      <c r="G96" s="2"/>
      <c r="H96" s="2"/>
      <c r="I96" s="2"/>
      <c r="J96" s="2"/>
      <c r="K96" s="2"/>
    </row>
    <row r="97" spans="1:15" x14ac:dyDescent="0.2">
      <c r="A97" s="2"/>
      <c r="B97" s="2"/>
      <c r="C97" s="2"/>
      <c r="D97" s="204"/>
      <c r="E97" s="2"/>
      <c r="F97" s="2"/>
      <c r="G97" s="2"/>
      <c r="H97" s="2"/>
      <c r="I97" s="2"/>
      <c r="J97" s="2"/>
      <c r="K97" s="2"/>
    </row>
    <row r="98" spans="1:15" x14ac:dyDescent="0.2">
      <c r="A98" s="2"/>
      <c r="B98" s="2"/>
      <c r="C98" s="2"/>
      <c r="D98" s="204"/>
      <c r="E98" s="2"/>
      <c r="F98" s="2"/>
      <c r="G98" s="2"/>
      <c r="H98" s="2"/>
      <c r="I98" s="2"/>
      <c r="J98" s="2"/>
      <c r="K98" s="2"/>
    </row>
    <row r="103" spans="1:15" ht="15" x14ac:dyDescent="0.2">
      <c r="B103" s="62" t="str">
        <f>+Index!B20</f>
        <v>III.3. Faculty by highest degree earned</v>
      </c>
      <c r="C103" s="63"/>
      <c r="D103" s="64"/>
      <c r="E103" s="64"/>
      <c r="F103" s="64"/>
      <c r="G103" s="64"/>
      <c r="H103" s="64"/>
      <c r="I103" s="64"/>
      <c r="J103" s="64"/>
      <c r="K103" s="64"/>
      <c r="L103" s="64"/>
      <c r="M103" s="64"/>
      <c r="N103" s="64"/>
      <c r="O103" s="65"/>
    </row>
    <row r="104" spans="1:15" x14ac:dyDescent="0.2">
      <c r="B104" s="6"/>
      <c r="C104" s="6"/>
      <c r="D104" s="7"/>
      <c r="E104" s="7"/>
      <c r="F104" s="7"/>
      <c r="G104" s="7"/>
      <c r="H104" s="7"/>
      <c r="I104" s="7"/>
      <c r="J104" s="7"/>
      <c r="K104" s="7"/>
      <c r="L104" s="7"/>
      <c r="M104" s="7"/>
      <c r="N104" s="7"/>
      <c r="O104" s="7"/>
    </row>
    <row r="105" spans="1:15" s="425" customFormat="1" ht="13.5" thickBot="1" x14ac:dyDescent="0.25">
      <c r="B105" s="20" t="s">
        <v>61</v>
      </c>
      <c r="C105" s="26"/>
      <c r="D105" s="424" t="s">
        <v>93</v>
      </c>
      <c r="E105" s="243">
        <v>1999</v>
      </c>
      <c r="F105" s="104">
        <v>2000</v>
      </c>
      <c r="G105" s="104">
        <v>2001</v>
      </c>
      <c r="H105" s="104">
        <v>2002</v>
      </c>
      <c r="I105" s="105">
        <v>2003</v>
      </c>
      <c r="J105" s="104">
        <v>2004</v>
      </c>
      <c r="K105" s="104">
        <v>2005</v>
      </c>
      <c r="L105" s="104">
        <v>2006</v>
      </c>
      <c r="M105" s="104">
        <v>2007</v>
      </c>
      <c r="N105" s="104">
        <v>2008</v>
      </c>
      <c r="O105" s="105">
        <v>2009</v>
      </c>
    </row>
    <row r="106" spans="1:15" x14ac:dyDescent="0.2">
      <c r="B106" s="33" t="str">
        <f>+ca_1</f>
        <v>A. Private Institutions</v>
      </c>
      <c r="C106" s="76"/>
      <c r="D106" s="201"/>
      <c r="E106" s="8">
        <f>SUM(E107:E111)</f>
        <v>0</v>
      </c>
      <c r="F106" s="8">
        <f>SUM(F107:F111)</f>
        <v>0</v>
      </c>
      <c r="G106" s="8">
        <f>SUM(G107:G111)</f>
        <v>0</v>
      </c>
      <c r="H106" s="8">
        <f>SUM(H107:H111)</f>
        <v>0</v>
      </c>
      <c r="I106" s="8">
        <f t="shared" ref="I106:O106" si="13">SUM(I107:I111)</f>
        <v>0</v>
      </c>
      <c r="J106" s="8">
        <f t="shared" si="13"/>
        <v>0</v>
      </c>
      <c r="K106" s="8">
        <f t="shared" si="13"/>
        <v>0</v>
      </c>
      <c r="L106" s="8">
        <f t="shared" si="13"/>
        <v>0</v>
      </c>
      <c r="M106" s="8">
        <f t="shared" si="13"/>
        <v>0</v>
      </c>
      <c r="N106" s="254">
        <f t="shared" si="13"/>
        <v>0</v>
      </c>
      <c r="O106" s="254">
        <f t="shared" si="13"/>
        <v>0</v>
      </c>
    </row>
    <row r="107" spans="1:15" x14ac:dyDescent="0.2">
      <c r="B107" s="69"/>
      <c r="C107" s="108" t="str">
        <f>+g_1</f>
        <v>1. Ph.D.</v>
      </c>
      <c r="D107" s="206"/>
      <c r="E107" s="297"/>
      <c r="F107" s="298"/>
      <c r="G107" s="298"/>
      <c r="H107" s="298"/>
      <c r="I107" s="298"/>
      <c r="J107" s="298"/>
      <c r="K107" s="298"/>
      <c r="L107" s="298"/>
      <c r="M107" s="298"/>
      <c r="N107" s="279"/>
      <c r="O107" s="280"/>
    </row>
    <row r="108" spans="1:15" s="405" customFormat="1" x14ac:dyDescent="0.2">
      <c r="A108" s="414"/>
      <c r="B108" s="69"/>
      <c r="C108" s="108" t="str">
        <f>+g_2</f>
        <v>2. Master</v>
      </c>
      <c r="D108" s="206"/>
      <c r="E108" s="418"/>
      <c r="F108" s="419"/>
      <c r="G108" s="419"/>
      <c r="H108" s="419"/>
      <c r="I108" s="419"/>
      <c r="J108" s="419"/>
      <c r="K108" s="419"/>
      <c r="L108" s="419"/>
      <c r="M108" s="419"/>
      <c r="N108" s="123"/>
      <c r="O108" s="164"/>
    </row>
    <row r="109" spans="1:15" s="405" customFormat="1" x14ac:dyDescent="0.2">
      <c r="B109" s="69"/>
      <c r="C109" s="108" t="str">
        <f>+g_3</f>
        <v>3. First college degree</v>
      </c>
      <c r="D109" s="206"/>
      <c r="E109" s="418"/>
      <c r="F109" s="419"/>
      <c r="G109" s="419"/>
      <c r="H109" s="419"/>
      <c r="I109" s="419"/>
      <c r="J109" s="419"/>
      <c r="K109" s="419"/>
      <c r="L109" s="419"/>
      <c r="M109" s="419"/>
      <c r="N109" s="123"/>
      <c r="O109" s="164"/>
    </row>
    <row r="110" spans="1:15" s="405" customFormat="1" x14ac:dyDescent="0.2">
      <c r="B110" s="69"/>
      <c r="C110" s="108" t="str">
        <f>+g_4</f>
        <v>4. Less than first college degree</v>
      </c>
      <c r="D110" s="206"/>
      <c r="E110" s="416"/>
      <c r="F110" s="420"/>
      <c r="G110" s="420"/>
      <c r="H110" s="420"/>
      <c r="I110" s="420"/>
      <c r="J110" s="420"/>
      <c r="K110" s="420"/>
      <c r="L110" s="420"/>
      <c r="M110" s="420"/>
      <c r="N110" s="125"/>
      <c r="O110" s="126"/>
    </row>
    <row r="111" spans="1:15" s="405" customFormat="1" x14ac:dyDescent="0.2">
      <c r="B111" s="69"/>
      <c r="C111" s="108"/>
      <c r="D111" s="206"/>
      <c r="E111" s="16"/>
      <c r="F111" s="12"/>
      <c r="G111" s="12"/>
      <c r="H111" s="12"/>
      <c r="I111" s="12"/>
      <c r="J111" s="12"/>
      <c r="K111" s="12"/>
      <c r="L111" s="12"/>
      <c r="M111" s="12"/>
      <c r="N111" s="121"/>
      <c r="O111" s="122"/>
    </row>
    <row r="112" spans="1:15" s="405" customFormat="1" x14ac:dyDescent="0.2">
      <c r="B112" s="34" t="str">
        <f>+ca_2</f>
        <v>B. Public Institutions</v>
      </c>
      <c r="C112" s="77"/>
      <c r="D112" s="181"/>
      <c r="E112" s="9">
        <f>SUM(E113:E117)</f>
        <v>0</v>
      </c>
      <c r="F112" s="9">
        <f>SUM(F113:F117)</f>
        <v>0</v>
      </c>
      <c r="G112" s="9">
        <f>SUM(G113:G117)</f>
        <v>0</v>
      </c>
      <c r="H112" s="9">
        <f>SUM(H113:H117)</f>
        <v>0</v>
      </c>
      <c r="I112" s="9">
        <f t="shared" ref="I112:O112" si="14">SUM(I113:I117)</f>
        <v>0</v>
      </c>
      <c r="J112" s="9">
        <f t="shared" si="14"/>
        <v>0</v>
      </c>
      <c r="K112" s="9">
        <f t="shared" si="14"/>
        <v>0</v>
      </c>
      <c r="L112" s="9">
        <f t="shared" si="14"/>
        <v>0</v>
      </c>
      <c r="M112" s="9">
        <f t="shared" si="14"/>
        <v>0</v>
      </c>
      <c r="N112" s="256">
        <f t="shared" si="14"/>
        <v>0</v>
      </c>
      <c r="O112" s="256">
        <f t="shared" si="14"/>
        <v>0</v>
      </c>
    </row>
    <row r="113" spans="1:15" s="405" customFormat="1" x14ac:dyDescent="0.2">
      <c r="B113" s="69"/>
      <c r="C113" s="108" t="str">
        <f>+g_1</f>
        <v>1. Ph.D.</v>
      </c>
      <c r="D113" s="206"/>
      <c r="E113" s="109"/>
      <c r="F113" s="110"/>
      <c r="G113" s="110"/>
      <c r="H113" s="110"/>
      <c r="I113" s="110"/>
      <c r="J113" s="110"/>
      <c r="K113" s="110"/>
      <c r="L113" s="110"/>
      <c r="M113" s="110"/>
      <c r="N113" s="403"/>
      <c r="O113" s="404"/>
    </row>
    <row r="114" spans="1:15" s="405" customFormat="1" x14ac:dyDescent="0.2">
      <c r="B114" s="69"/>
      <c r="C114" s="108" t="str">
        <f>+g_2</f>
        <v>2. Master</v>
      </c>
      <c r="D114" s="206"/>
      <c r="E114" s="111"/>
      <c r="F114" s="112"/>
      <c r="G114" s="112"/>
      <c r="H114" s="112"/>
      <c r="I114" s="112"/>
      <c r="J114" s="112"/>
      <c r="K114" s="112"/>
      <c r="L114" s="112"/>
      <c r="M114" s="112"/>
      <c r="N114" s="308"/>
      <c r="O114" s="309"/>
    </row>
    <row r="115" spans="1:15" s="405" customFormat="1" x14ac:dyDescent="0.2">
      <c r="B115" s="69"/>
      <c r="C115" s="108" t="str">
        <f>+g_3</f>
        <v>3. First college degree</v>
      </c>
      <c r="D115" s="206"/>
      <c r="E115" s="111"/>
      <c r="F115" s="112"/>
      <c r="G115" s="112"/>
      <c r="H115" s="112"/>
      <c r="I115" s="112"/>
      <c r="J115" s="112"/>
      <c r="K115" s="112"/>
      <c r="L115" s="112"/>
      <c r="M115" s="112"/>
      <c r="N115" s="308"/>
      <c r="O115" s="309"/>
    </row>
    <row r="116" spans="1:15" x14ac:dyDescent="0.2">
      <c r="B116" s="69"/>
      <c r="C116" s="108" t="str">
        <f>+g_4</f>
        <v>4. Less than first college degree</v>
      </c>
      <c r="D116" s="206"/>
      <c r="E116" s="233"/>
      <c r="F116" s="234"/>
      <c r="G116" s="234"/>
      <c r="H116" s="234"/>
      <c r="I116" s="234"/>
      <c r="J116" s="234"/>
      <c r="K116" s="234"/>
      <c r="L116" s="234"/>
      <c r="M116" s="234"/>
      <c r="N116" s="269"/>
      <c r="O116" s="270"/>
    </row>
    <row r="117" spans="1:15" x14ac:dyDescent="0.2">
      <c r="B117" s="69"/>
      <c r="C117" s="108"/>
      <c r="D117" s="206"/>
      <c r="E117" s="235"/>
      <c r="F117" s="236"/>
      <c r="G117" s="236"/>
      <c r="H117" s="236"/>
      <c r="I117" s="236"/>
      <c r="J117" s="236"/>
      <c r="K117" s="236"/>
      <c r="L117" s="236"/>
      <c r="M117" s="236"/>
      <c r="N117" s="271"/>
      <c r="O117" s="272"/>
    </row>
    <row r="118" spans="1:15" x14ac:dyDescent="0.2">
      <c r="B118" s="34" t="str">
        <f>+ca_3</f>
        <v xml:space="preserve">C.Total (private and public) </v>
      </c>
      <c r="C118" s="77"/>
      <c r="D118" s="181"/>
      <c r="E118" s="9">
        <f t="shared" ref="E118:O118" si="15">SUM(E119:E123)</f>
        <v>0</v>
      </c>
      <c r="F118" s="9">
        <f t="shared" si="15"/>
        <v>0</v>
      </c>
      <c r="G118" s="9">
        <f t="shared" si="15"/>
        <v>0</v>
      </c>
      <c r="H118" s="9">
        <f t="shared" si="15"/>
        <v>0</v>
      </c>
      <c r="I118" s="9">
        <f t="shared" si="15"/>
        <v>0</v>
      </c>
      <c r="J118" s="9">
        <f t="shared" si="15"/>
        <v>0</v>
      </c>
      <c r="K118" s="9">
        <f t="shared" si="15"/>
        <v>0</v>
      </c>
      <c r="L118" s="9">
        <f t="shared" si="15"/>
        <v>0</v>
      </c>
      <c r="M118" s="9">
        <f t="shared" si="15"/>
        <v>0</v>
      </c>
      <c r="N118" s="256">
        <f t="shared" si="15"/>
        <v>0</v>
      </c>
      <c r="O118" s="256">
        <f t="shared" si="15"/>
        <v>0</v>
      </c>
    </row>
    <row r="119" spans="1:15" x14ac:dyDescent="0.2">
      <c r="A119" s="2"/>
      <c r="B119" s="69"/>
      <c r="C119" s="108" t="str">
        <f>+g_1</f>
        <v>1. Ph.D.</v>
      </c>
      <c r="D119" s="193"/>
      <c r="E119" s="71">
        <f>+E107+E113</f>
        <v>0</v>
      </c>
      <c r="F119" s="71"/>
      <c r="G119" s="71"/>
      <c r="H119" s="71"/>
      <c r="I119" s="71"/>
      <c r="J119" s="71"/>
      <c r="K119" s="71"/>
      <c r="L119" s="71"/>
      <c r="M119" s="71"/>
      <c r="N119" s="260">
        <f t="shared" ref="N119:O123" si="16">+N107+N113</f>
        <v>0</v>
      </c>
      <c r="O119" s="260">
        <f t="shared" si="16"/>
        <v>0</v>
      </c>
    </row>
    <row r="120" spans="1:15" x14ac:dyDescent="0.2">
      <c r="A120" s="2"/>
      <c r="B120" s="69"/>
      <c r="C120" s="108" t="str">
        <f>+g_2</f>
        <v>2. Master</v>
      </c>
      <c r="D120" s="193"/>
      <c r="E120" s="71">
        <f>+E108+E114</f>
        <v>0</v>
      </c>
      <c r="F120" s="71"/>
      <c r="G120" s="71"/>
      <c r="H120" s="71"/>
      <c r="I120" s="71"/>
      <c r="J120" s="71"/>
      <c r="K120" s="71"/>
      <c r="L120" s="71"/>
      <c r="M120" s="71"/>
      <c r="N120" s="260">
        <f t="shared" si="16"/>
        <v>0</v>
      </c>
      <c r="O120" s="260">
        <f t="shared" si="16"/>
        <v>0</v>
      </c>
    </row>
    <row r="121" spans="1:15" x14ac:dyDescent="0.2">
      <c r="A121" s="2"/>
      <c r="B121" s="69"/>
      <c r="C121" s="108" t="str">
        <f>+g_3</f>
        <v>3. First college degree</v>
      </c>
      <c r="D121" s="193"/>
      <c r="E121" s="71">
        <f>+E109+E115</f>
        <v>0</v>
      </c>
      <c r="F121" s="71"/>
      <c r="G121" s="71"/>
      <c r="H121" s="71"/>
      <c r="I121" s="71"/>
      <c r="J121" s="71"/>
      <c r="K121" s="71"/>
      <c r="L121" s="71"/>
      <c r="M121" s="71"/>
      <c r="N121" s="260">
        <f t="shared" si="16"/>
        <v>0</v>
      </c>
      <c r="O121" s="260">
        <f t="shared" si="16"/>
        <v>0</v>
      </c>
    </row>
    <row r="122" spans="1:15" x14ac:dyDescent="0.2">
      <c r="A122" s="2"/>
      <c r="B122" s="69"/>
      <c r="C122" s="108" t="str">
        <f>+g_4</f>
        <v>4. Less than first college degree</v>
      </c>
      <c r="D122" s="193"/>
      <c r="E122" s="72">
        <f>+E110+E116</f>
        <v>0</v>
      </c>
      <c r="F122" s="72"/>
      <c r="G122" s="72"/>
      <c r="H122" s="72"/>
      <c r="I122" s="72"/>
      <c r="J122" s="72"/>
      <c r="K122" s="72"/>
      <c r="L122" s="72"/>
      <c r="M122" s="72"/>
      <c r="N122" s="72">
        <f t="shared" si="16"/>
        <v>0</v>
      </c>
      <c r="O122" s="72">
        <f t="shared" si="16"/>
        <v>0</v>
      </c>
    </row>
    <row r="123" spans="1:15" x14ac:dyDescent="0.2">
      <c r="A123" s="2"/>
      <c r="B123" s="73"/>
      <c r="C123" s="92">
        <f>+C111</f>
        <v>0</v>
      </c>
      <c r="D123" s="202"/>
      <c r="E123" s="75">
        <f>+E111+E116</f>
        <v>0</v>
      </c>
      <c r="F123" s="75"/>
      <c r="G123" s="75"/>
      <c r="H123" s="75"/>
      <c r="I123" s="75"/>
      <c r="J123" s="75"/>
      <c r="K123" s="75"/>
      <c r="L123" s="75"/>
      <c r="M123" s="75"/>
      <c r="N123" s="75">
        <f t="shared" si="16"/>
        <v>0</v>
      </c>
      <c r="O123" s="75">
        <f t="shared" si="16"/>
        <v>0</v>
      </c>
    </row>
    <row r="124" spans="1:15" x14ac:dyDescent="0.2">
      <c r="A124" s="2"/>
      <c r="B124" s="10"/>
      <c r="C124" s="2"/>
      <c r="D124" s="204"/>
      <c r="E124" s="2"/>
      <c r="F124" s="2"/>
      <c r="G124" s="2"/>
      <c r="H124" s="2"/>
      <c r="I124" s="2"/>
      <c r="J124" s="2"/>
      <c r="K124" s="2"/>
    </row>
    <row r="125" spans="1:15" x14ac:dyDescent="0.2">
      <c r="B125" s="102" t="s">
        <v>139</v>
      </c>
      <c r="C125" s="103"/>
      <c r="D125" s="194"/>
      <c r="E125" s="243">
        <v>1999</v>
      </c>
      <c r="F125" s="104">
        <v>2000</v>
      </c>
      <c r="G125" s="104">
        <v>2001</v>
      </c>
      <c r="H125" s="104">
        <v>2002</v>
      </c>
      <c r="I125" s="105">
        <v>2003</v>
      </c>
      <c r="J125" s="104">
        <v>2004</v>
      </c>
      <c r="K125" s="104">
        <v>2005</v>
      </c>
      <c r="L125" s="104">
        <v>2006</v>
      </c>
      <c r="M125" s="104">
        <v>2007</v>
      </c>
      <c r="N125" s="104">
        <v>2008</v>
      </c>
      <c r="O125" s="105">
        <v>2009</v>
      </c>
    </row>
    <row r="126" spans="1:15" ht="32.25" customHeight="1" x14ac:dyDescent="0.2">
      <c r="B126" s="140">
        <v>1</v>
      </c>
      <c r="C126" s="146" t="s">
        <v>130</v>
      </c>
      <c r="D126" s="82"/>
      <c r="E126" s="56" t="str">
        <f t="shared" ref="E126:O126" si="17">IF(E118&gt;0,+(E119+E120)/E118,"-")</f>
        <v>-</v>
      </c>
      <c r="F126" s="56" t="str">
        <f t="shared" si="17"/>
        <v>-</v>
      </c>
      <c r="G126" s="56" t="str">
        <f t="shared" si="17"/>
        <v>-</v>
      </c>
      <c r="H126" s="56" t="str">
        <f t="shared" si="17"/>
        <v>-</v>
      </c>
      <c r="I126" s="56" t="str">
        <f t="shared" si="17"/>
        <v>-</v>
      </c>
      <c r="J126" s="56" t="str">
        <f t="shared" si="17"/>
        <v>-</v>
      </c>
      <c r="K126" s="56" t="str">
        <f t="shared" si="17"/>
        <v>-</v>
      </c>
      <c r="L126" s="56" t="str">
        <f t="shared" si="17"/>
        <v>-</v>
      </c>
      <c r="M126" s="56" t="str">
        <f t="shared" si="17"/>
        <v>-</v>
      </c>
      <c r="N126" s="56" t="str">
        <f t="shared" si="17"/>
        <v>-</v>
      </c>
      <c r="O126" s="57" t="str">
        <f t="shared" si="17"/>
        <v>-</v>
      </c>
    </row>
    <row r="127" spans="1:15" ht="39" customHeight="1" x14ac:dyDescent="0.2">
      <c r="B127" s="142">
        <v>2</v>
      </c>
      <c r="C127" s="147" t="s">
        <v>131</v>
      </c>
      <c r="D127" s="79"/>
      <c r="E127" s="46" t="str">
        <f>+IF(E106&gt;0,(E107+E108)/E106,"-")</f>
        <v>-</v>
      </c>
      <c r="F127" s="46" t="str">
        <f>+IF(F106&gt;0,(F107+F108)/F106,"-")</f>
        <v>-</v>
      </c>
      <c r="G127" s="46" t="str">
        <f>+IF(G106&gt;0,(G107+G108)/G106,"-")</f>
        <v>-</v>
      </c>
      <c r="H127" s="46" t="str">
        <f>+IF(H106&gt;0,(H107+H108)/H106,"-")</f>
        <v>-</v>
      </c>
      <c r="I127" s="46" t="str">
        <f t="shared" ref="I127:N127" si="18">+IF(I106&gt;0,(I107+I108)/I106,"-")</f>
        <v>-</v>
      </c>
      <c r="J127" s="46" t="str">
        <f t="shared" si="18"/>
        <v>-</v>
      </c>
      <c r="K127" s="46" t="str">
        <f t="shared" si="18"/>
        <v>-</v>
      </c>
      <c r="L127" s="46" t="str">
        <f t="shared" si="18"/>
        <v>-</v>
      </c>
      <c r="M127" s="46" t="str">
        <f t="shared" si="18"/>
        <v>-</v>
      </c>
      <c r="N127" s="46" t="str">
        <f t="shared" si="18"/>
        <v>-</v>
      </c>
      <c r="O127" s="47" t="str">
        <f>+IF(O106&gt;0,(O107+O108)/O106,"-")</f>
        <v>-</v>
      </c>
    </row>
    <row r="128" spans="1:15" ht="36" customHeight="1" x14ac:dyDescent="0.2">
      <c r="B128" s="144">
        <v>3</v>
      </c>
      <c r="C128" s="147" t="s">
        <v>132</v>
      </c>
      <c r="D128" s="97"/>
      <c r="E128" s="52" t="str">
        <f t="shared" ref="E128:O128" si="19">IF(E112&gt;0,(E113+E114)/E112,"-")</f>
        <v>-</v>
      </c>
      <c r="F128" s="52" t="str">
        <f t="shared" si="19"/>
        <v>-</v>
      </c>
      <c r="G128" s="52" t="str">
        <f t="shared" si="19"/>
        <v>-</v>
      </c>
      <c r="H128" s="52" t="str">
        <f t="shared" si="19"/>
        <v>-</v>
      </c>
      <c r="I128" s="52" t="str">
        <f t="shared" si="19"/>
        <v>-</v>
      </c>
      <c r="J128" s="52" t="str">
        <f t="shared" si="19"/>
        <v>-</v>
      </c>
      <c r="K128" s="52" t="str">
        <f t="shared" si="19"/>
        <v>-</v>
      </c>
      <c r="L128" s="52" t="str">
        <f t="shared" si="19"/>
        <v>-</v>
      </c>
      <c r="M128" s="52" t="str">
        <f t="shared" si="19"/>
        <v>-</v>
      </c>
      <c r="N128" s="52" t="str">
        <f t="shared" si="19"/>
        <v>-</v>
      </c>
      <c r="O128" s="53" t="str">
        <f t="shared" si="19"/>
        <v>-</v>
      </c>
    </row>
    <row r="129" spans="1:16" x14ac:dyDescent="0.2">
      <c r="A129" s="2"/>
      <c r="B129" s="10"/>
      <c r="C129" s="6"/>
      <c r="D129" s="7"/>
      <c r="E129" s="6"/>
      <c r="F129" s="7"/>
      <c r="G129" s="7"/>
      <c r="H129" s="7"/>
      <c r="I129" s="7"/>
      <c r="J129" s="7"/>
      <c r="K129" s="7"/>
      <c r="L129" s="7"/>
      <c r="M129" s="7"/>
      <c r="N129" s="7"/>
      <c r="O129" s="7"/>
      <c r="P129" s="7"/>
    </row>
    <row r="130" spans="1:16" ht="11.25" customHeight="1" x14ac:dyDescent="0.2">
      <c r="B130" s="231" t="s">
        <v>96</v>
      </c>
      <c r="C130" s="83"/>
      <c r="D130" s="84"/>
      <c r="E130" s="84"/>
      <c r="F130" s="84"/>
      <c r="G130" s="84"/>
      <c r="H130" s="84"/>
      <c r="I130" s="84"/>
      <c r="J130" s="84"/>
      <c r="K130" s="84"/>
      <c r="L130" s="84"/>
      <c r="M130" s="84"/>
      <c r="N130" s="84"/>
      <c r="O130" s="85"/>
    </row>
    <row r="131" spans="1:16" ht="11.25" customHeight="1" x14ac:dyDescent="0.2">
      <c r="B131" s="87" t="s">
        <v>97</v>
      </c>
      <c r="C131" s="88" t="s">
        <v>98</v>
      </c>
      <c r="D131" s="89"/>
      <c r="E131" s="89"/>
      <c r="F131" s="89"/>
      <c r="G131" s="89"/>
      <c r="H131" s="89"/>
      <c r="I131" s="89"/>
      <c r="J131" s="89"/>
      <c r="K131" s="89"/>
      <c r="L131" s="89"/>
      <c r="M131" s="89"/>
      <c r="N131" s="89"/>
      <c r="O131" s="90"/>
    </row>
    <row r="132" spans="1:16" ht="13.7" customHeight="1" x14ac:dyDescent="0.2">
      <c r="B132" s="227"/>
      <c r="C132" s="445"/>
      <c r="D132" s="463"/>
      <c r="E132" s="463"/>
      <c r="F132" s="463"/>
      <c r="G132" s="463"/>
      <c r="H132" s="463"/>
      <c r="I132" s="463"/>
      <c r="J132" s="463"/>
      <c r="K132" s="463"/>
      <c r="L132" s="463"/>
      <c r="M132" s="463"/>
      <c r="N132" s="463"/>
      <c r="O132" s="464"/>
    </row>
    <row r="133" spans="1:16" ht="13.7" customHeight="1" x14ac:dyDescent="0.2">
      <c r="B133" s="229"/>
      <c r="C133" s="460"/>
      <c r="D133" s="472"/>
      <c r="E133" s="472"/>
      <c r="F133" s="472"/>
      <c r="G133" s="472"/>
      <c r="H133" s="472"/>
      <c r="I133" s="472"/>
      <c r="J133" s="472"/>
      <c r="K133" s="472"/>
      <c r="L133" s="472"/>
      <c r="M133" s="472"/>
      <c r="N133" s="472"/>
      <c r="O133" s="473"/>
    </row>
    <row r="134" spans="1:16" ht="13.7" customHeight="1" x14ac:dyDescent="0.2">
      <c r="B134" s="229"/>
      <c r="C134" s="451"/>
      <c r="D134" s="474"/>
      <c r="E134" s="474"/>
      <c r="F134" s="474"/>
      <c r="G134" s="474"/>
      <c r="H134" s="474"/>
      <c r="I134" s="474"/>
      <c r="J134" s="474"/>
      <c r="K134" s="474"/>
      <c r="L134" s="474"/>
      <c r="M134" s="474"/>
      <c r="N134" s="474"/>
      <c r="O134" s="475"/>
    </row>
    <row r="135" spans="1:16" ht="13.7" customHeight="1" x14ac:dyDescent="0.2">
      <c r="B135" s="229"/>
      <c r="C135" s="451"/>
      <c r="D135" s="474"/>
      <c r="E135" s="474"/>
      <c r="F135" s="474"/>
      <c r="G135" s="474"/>
      <c r="H135" s="474"/>
      <c r="I135" s="474"/>
      <c r="J135" s="474"/>
      <c r="K135" s="474"/>
      <c r="L135" s="474"/>
      <c r="M135" s="474"/>
      <c r="N135" s="474"/>
      <c r="O135" s="475"/>
    </row>
    <row r="136" spans="1:16" ht="13.7" customHeight="1" x14ac:dyDescent="0.2">
      <c r="B136" s="229"/>
      <c r="C136" s="451"/>
      <c r="D136" s="474"/>
      <c r="E136" s="474"/>
      <c r="F136" s="474"/>
      <c r="G136" s="474"/>
      <c r="H136" s="474"/>
      <c r="I136" s="474"/>
      <c r="J136" s="474"/>
      <c r="K136" s="474"/>
      <c r="L136" s="474"/>
      <c r="M136" s="474"/>
      <c r="N136" s="474"/>
      <c r="O136" s="475"/>
    </row>
    <row r="137" spans="1:16" ht="13.7" customHeight="1" x14ac:dyDescent="0.2">
      <c r="B137" s="230"/>
      <c r="C137" s="448"/>
      <c r="D137" s="470"/>
      <c r="E137" s="470"/>
      <c r="F137" s="470"/>
      <c r="G137" s="470"/>
      <c r="H137" s="470"/>
      <c r="I137" s="470"/>
      <c r="J137" s="470"/>
      <c r="K137" s="470"/>
      <c r="L137" s="470"/>
      <c r="M137" s="470"/>
      <c r="N137" s="470"/>
      <c r="O137" s="471"/>
    </row>
    <row r="138" spans="1:16" x14ac:dyDescent="0.2">
      <c r="A138" s="2"/>
      <c r="B138" s="2"/>
      <c r="C138" s="2"/>
      <c r="D138" s="204"/>
      <c r="E138" s="2"/>
      <c r="F138" s="2"/>
      <c r="G138" s="2"/>
      <c r="H138" s="2"/>
      <c r="I138" s="2"/>
      <c r="J138" s="2"/>
      <c r="K138" s="2"/>
    </row>
    <row r="139" spans="1:16" x14ac:dyDescent="0.2">
      <c r="A139" s="2"/>
      <c r="B139" s="2"/>
      <c r="C139" s="2"/>
      <c r="D139" s="204"/>
      <c r="E139" s="2"/>
      <c r="F139" s="2"/>
      <c r="G139" s="2"/>
      <c r="H139" s="2"/>
      <c r="I139" s="2"/>
      <c r="J139" s="2"/>
      <c r="K139" s="2"/>
    </row>
    <row r="140" spans="1:16" x14ac:dyDescent="0.2">
      <c r="A140" s="2"/>
      <c r="B140" s="2"/>
      <c r="C140" s="2"/>
      <c r="D140" s="204"/>
      <c r="E140" s="2"/>
      <c r="F140" s="2"/>
      <c r="G140" s="2"/>
      <c r="H140" s="2"/>
      <c r="I140" s="2"/>
      <c r="J140" s="2"/>
      <c r="K140" s="2"/>
    </row>
    <row r="141" spans="1:16" x14ac:dyDescent="0.2">
      <c r="A141" s="2"/>
      <c r="B141" s="2"/>
      <c r="C141" s="2"/>
      <c r="D141" s="204"/>
      <c r="E141" s="2"/>
      <c r="F141" s="2"/>
      <c r="G141" s="2"/>
      <c r="H141" s="2"/>
      <c r="I141" s="2"/>
      <c r="J141" s="2"/>
      <c r="K141" s="2"/>
    </row>
    <row r="142" spans="1:16" x14ac:dyDescent="0.2">
      <c r="A142" s="2"/>
      <c r="B142" s="2"/>
      <c r="C142" s="2"/>
      <c r="D142" s="204"/>
      <c r="E142" s="2"/>
      <c r="F142" s="2"/>
      <c r="G142" s="2"/>
      <c r="H142" s="2"/>
      <c r="I142" s="2"/>
      <c r="J142" s="2"/>
      <c r="K142" s="2"/>
    </row>
    <row r="143" spans="1:16" x14ac:dyDescent="0.2">
      <c r="A143" s="2"/>
      <c r="B143" s="2"/>
      <c r="C143" s="2"/>
      <c r="D143" s="204"/>
      <c r="E143" s="2"/>
      <c r="F143" s="2"/>
      <c r="G143" s="2"/>
      <c r="H143" s="2"/>
      <c r="I143" s="2"/>
      <c r="J143" s="2"/>
      <c r="K143" s="2"/>
    </row>
    <row r="144" spans="1:16" x14ac:dyDescent="0.2">
      <c r="A144" s="2"/>
      <c r="B144" s="2"/>
      <c r="C144" s="2"/>
      <c r="D144" s="204"/>
      <c r="E144" s="2"/>
      <c r="F144" s="2"/>
      <c r="G144" s="2"/>
      <c r="H144" s="2"/>
      <c r="I144" s="2"/>
      <c r="J144" s="2"/>
      <c r="K144" s="2"/>
    </row>
    <row r="145" spans="1:11" x14ac:dyDescent="0.2">
      <c r="A145" s="2"/>
      <c r="B145" s="2"/>
      <c r="C145" s="2"/>
      <c r="D145" s="204"/>
      <c r="E145" s="2"/>
      <c r="F145" s="2"/>
      <c r="G145" s="2"/>
      <c r="H145" s="2"/>
      <c r="I145" s="2"/>
      <c r="J145" s="2"/>
      <c r="K145" s="2"/>
    </row>
    <row r="146" spans="1:11" x14ac:dyDescent="0.2">
      <c r="A146" s="2"/>
      <c r="B146" s="2"/>
      <c r="C146" s="2"/>
      <c r="D146" s="204"/>
      <c r="E146" s="2"/>
      <c r="F146" s="2"/>
      <c r="G146" s="2"/>
      <c r="H146" s="2"/>
      <c r="I146" s="2"/>
      <c r="J146" s="2"/>
      <c r="K146" s="2"/>
    </row>
    <row r="147" spans="1:11" x14ac:dyDescent="0.2">
      <c r="A147" s="2"/>
      <c r="B147" s="2"/>
      <c r="C147" s="2"/>
      <c r="D147" s="204"/>
      <c r="E147" s="2"/>
      <c r="F147" s="2"/>
      <c r="G147" s="2"/>
      <c r="H147" s="2"/>
      <c r="I147" s="2"/>
      <c r="J147" s="2"/>
      <c r="K147" s="2"/>
    </row>
    <row r="148" spans="1:11" x14ac:dyDescent="0.2">
      <c r="A148" s="2"/>
      <c r="B148" s="2"/>
      <c r="C148" s="2"/>
      <c r="D148" s="204"/>
      <c r="E148" s="2"/>
      <c r="F148" s="2"/>
      <c r="G148" s="2"/>
      <c r="H148" s="2"/>
      <c r="I148" s="2"/>
      <c r="J148" s="2"/>
      <c r="K148" s="2"/>
    </row>
    <row r="149" spans="1:11" x14ac:dyDescent="0.2">
      <c r="A149" s="2"/>
      <c r="B149" s="2"/>
      <c r="C149" s="2"/>
      <c r="D149" s="204"/>
      <c r="E149" s="2"/>
      <c r="F149" s="2"/>
      <c r="G149" s="2"/>
      <c r="H149" s="2"/>
      <c r="I149" s="2"/>
      <c r="J149" s="2"/>
      <c r="K149" s="2"/>
    </row>
    <row r="150" spans="1:11" x14ac:dyDescent="0.2">
      <c r="A150" s="2"/>
      <c r="B150" s="2"/>
      <c r="C150" s="2"/>
      <c r="D150" s="204"/>
      <c r="E150" s="2"/>
      <c r="F150" s="2"/>
      <c r="G150" s="2"/>
      <c r="H150" s="2"/>
      <c r="I150" s="2"/>
      <c r="J150" s="2"/>
      <c r="K150" s="2"/>
    </row>
    <row r="151" spans="1:11" x14ac:dyDescent="0.2">
      <c r="A151" s="2"/>
      <c r="B151" s="2"/>
      <c r="C151" s="2"/>
      <c r="D151" s="204"/>
      <c r="E151" s="2"/>
      <c r="F151" s="2"/>
      <c r="G151" s="2"/>
      <c r="H151" s="2"/>
      <c r="I151" s="2"/>
      <c r="J151" s="2"/>
      <c r="K151" s="2"/>
    </row>
  </sheetData>
  <dataConsolidate/>
  <mergeCells count="16">
    <mergeCell ref="C40:O40"/>
    <mergeCell ref="C42:O42"/>
    <mergeCell ref="C43:O43"/>
    <mergeCell ref="C79:O79"/>
    <mergeCell ref="C41:O41"/>
    <mergeCell ref="C80:O80"/>
    <mergeCell ref="C81:O81"/>
    <mergeCell ref="C82:O82"/>
    <mergeCell ref="C83:O83"/>
    <mergeCell ref="C84:O84"/>
    <mergeCell ref="C137:O137"/>
    <mergeCell ref="C132:O132"/>
    <mergeCell ref="C133:O133"/>
    <mergeCell ref="C134:O134"/>
    <mergeCell ref="C135:O135"/>
    <mergeCell ref="C136:O136"/>
  </mergeCells>
  <phoneticPr fontId="30" type="noConversion"/>
  <hyperlinks>
    <hyperlink ref="D5" location="B42" display="Notes"/>
    <hyperlink ref="D64" location="B88" display="Notes"/>
    <hyperlink ref="D105" location="B141" display="Notes"/>
  </hyperlinks>
  <printOptions horizontalCentered="1" verticalCentered="1"/>
  <pageMargins left="0.75" right="0.75" top="1" bottom="1" header="0" footer="0"/>
  <pageSetup orientation="landscape" r:id="rId1"/>
  <headerFooter alignWithMargins="0"/>
  <rowBreaks count="2" manualBreakCount="2">
    <brk id="59" max="12" man="1"/>
    <brk id="100"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2:N65"/>
  <sheetViews>
    <sheetView showGridLines="0" showZeros="0" topLeftCell="C1" zoomScaleNormal="100" workbookViewId="0">
      <selection activeCell="B1" sqref="B1"/>
    </sheetView>
  </sheetViews>
  <sheetFormatPr defaultColWidth="11.42578125" defaultRowHeight="12.75" x14ac:dyDescent="0.2"/>
  <cols>
    <col min="1" max="1" width="1.7109375" customWidth="1"/>
    <col min="2" max="2" width="6.42578125" customWidth="1"/>
    <col min="3" max="3" width="21.85546875" customWidth="1"/>
    <col min="4" max="4" width="5.28515625" style="200" customWidth="1"/>
    <col min="5" max="12" width="9.5703125" customWidth="1"/>
    <col min="13" max="13" width="15.42578125" bestFit="1" customWidth="1"/>
  </cols>
  <sheetData>
    <row r="2" spans="2:14" ht="15" x14ac:dyDescent="0.2">
      <c r="B2" s="62" t="str">
        <f>+Index!B23</f>
        <v>IV.1. Budgetary revenues by source</v>
      </c>
      <c r="C2" s="63"/>
      <c r="D2" s="64"/>
      <c r="E2" s="64"/>
      <c r="F2" s="64"/>
      <c r="G2" s="64"/>
      <c r="H2" s="64"/>
      <c r="I2" s="64"/>
      <c r="J2" s="64"/>
      <c r="K2" s="64"/>
      <c r="L2" s="64"/>
      <c r="M2" s="65"/>
      <c r="N2" s="7"/>
    </row>
    <row r="3" spans="2:14" x14ac:dyDescent="0.2">
      <c r="B3" s="6"/>
      <c r="C3" s="6"/>
      <c r="D3" s="7"/>
      <c r="E3" s="7"/>
      <c r="F3" s="7"/>
      <c r="G3" s="7"/>
      <c r="H3" s="7"/>
      <c r="I3" s="7"/>
      <c r="J3" s="7"/>
      <c r="K3" s="7"/>
      <c r="L3" s="7"/>
      <c r="M3" s="7"/>
    </row>
    <row r="4" spans="2:14" s="425" customFormat="1" ht="13.5" thickBot="1" x14ac:dyDescent="0.25">
      <c r="B4" s="20" t="s">
        <v>61</v>
      </c>
      <c r="C4" s="26"/>
      <c r="D4" s="424" t="s">
        <v>93</v>
      </c>
      <c r="E4" s="21">
        <v>1980</v>
      </c>
      <c r="F4" s="21">
        <v>1985</v>
      </c>
      <c r="G4" s="21">
        <v>1990</v>
      </c>
      <c r="H4" s="21">
        <v>1995</v>
      </c>
      <c r="I4" s="21">
        <v>1996</v>
      </c>
      <c r="J4" s="21">
        <v>1997</v>
      </c>
      <c r="K4" s="21">
        <v>1998</v>
      </c>
      <c r="L4" s="21">
        <v>1999</v>
      </c>
      <c r="M4" s="22">
        <v>2009</v>
      </c>
    </row>
    <row r="5" spans="2:14" s="135" customFormat="1" ht="15" customHeight="1" x14ac:dyDescent="0.2">
      <c r="B5" s="33" t="str">
        <f>+ca_1</f>
        <v>A. Private Institutions</v>
      </c>
      <c r="C5" s="133"/>
      <c r="D5" s="207"/>
      <c r="E5" s="134">
        <f>+E6+E10</f>
        <v>0</v>
      </c>
      <c r="F5" s="134">
        <f t="shared" ref="F5:M5" si="0">+F6+F10</f>
        <v>0</v>
      </c>
      <c r="G5" s="134">
        <f t="shared" si="0"/>
        <v>0</v>
      </c>
      <c r="H5" s="134">
        <f t="shared" si="0"/>
        <v>0</v>
      </c>
      <c r="I5" s="134">
        <f t="shared" si="0"/>
        <v>0</v>
      </c>
      <c r="J5" s="134">
        <f t="shared" si="0"/>
        <v>0</v>
      </c>
      <c r="K5" s="134">
        <f t="shared" si="0"/>
        <v>0</v>
      </c>
      <c r="L5" s="134">
        <f t="shared" si="0"/>
        <v>0</v>
      </c>
      <c r="M5" s="139">
        <f t="shared" si="0"/>
        <v>0</v>
      </c>
    </row>
    <row r="6" spans="2:14" x14ac:dyDescent="0.2">
      <c r="B6" s="214" t="str">
        <f>+f_1</f>
        <v>1. Public funding</v>
      </c>
      <c r="C6" s="215"/>
      <c r="D6" s="206"/>
      <c r="E6" s="213">
        <f>SUM(E7:E9)</f>
        <v>0</v>
      </c>
      <c r="F6" s="213">
        <f t="shared" ref="F6:M6" si="1">SUM(F7:F9)</f>
        <v>0</v>
      </c>
      <c r="G6" s="213">
        <f t="shared" si="1"/>
        <v>0</v>
      </c>
      <c r="H6" s="213">
        <f t="shared" si="1"/>
        <v>0</v>
      </c>
      <c r="I6" s="213">
        <f t="shared" si="1"/>
        <v>0</v>
      </c>
      <c r="J6" s="213">
        <f t="shared" si="1"/>
        <v>0</v>
      </c>
      <c r="K6" s="213">
        <f t="shared" si="1"/>
        <v>0</v>
      </c>
      <c r="L6" s="213">
        <f t="shared" si="1"/>
        <v>0</v>
      </c>
      <c r="M6" s="213">
        <f t="shared" si="1"/>
        <v>0</v>
      </c>
    </row>
    <row r="7" spans="2:14" x14ac:dyDescent="0.2">
      <c r="B7" s="69" t="s">
        <v>145</v>
      </c>
      <c r="C7" s="108"/>
      <c r="D7" s="206"/>
      <c r="E7" s="154"/>
      <c r="F7" s="154"/>
      <c r="G7" s="154"/>
      <c r="H7" s="154"/>
      <c r="I7" s="154"/>
      <c r="J7" s="154"/>
      <c r="K7" s="154"/>
      <c r="L7" s="154"/>
      <c r="M7" s="155"/>
    </row>
    <row r="8" spans="2:14" x14ac:dyDescent="0.2">
      <c r="B8" s="69" t="s">
        <v>146</v>
      </c>
      <c r="C8" s="108"/>
      <c r="D8" s="206"/>
      <c r="E8" s="154"/>
      <c r="F8" s="154"/>
      <c r="G8" s="154"/>
      <c r="H8" s="154"/>
      <c r="I8" s="154"/>
      <c r="J8" s="154"/>
      <c r="K8" s="154"/>
      <c r="L8" s="154"/>
      <c r="M8" s="155"/>
    </row>
    <row r="9" spans="2:14" x14ac:dyDescent="0.2">
      <c r="B9" s="69" t="s">
        <v>308</v>
      </c>
      <c r="C9" s="108"/>
      <c r="D9" s="206"/>
      <c r="E9" s="154"/>
      <c r="F9" s="154"/>
      <c r="G9" s="154"/>
      <c r="H9" s="154"/>
      <c r="I9" s="154"/>
      <c r="J9" s="154"/>
      <c r="K9" s="154"/>
      <c r="L9" s="154"/>
      <c r="M9" s="155"/>
    </row>
    <row r="10" spans="2:14" x14ac:dyDescent="0.2">
      <c r="B10" s="214" t="str">
        <f>+f_2</f>
        <v>2. Private funding</v>
      </c>
      <c r="C10" s="215"/>
      <c r="D10" s="206"/>
      <c r="E10" s="158">
        <f>+SUM(E11:E14)</f>
        <v>0</v>
      </c>
      <c r="F10" s="159">
        <f t="shared" ref="F10:M10" si="2">+SUM(F11:F14)</f>
        <v>0</v>
      </c>
      <c r="G10" s="159">
        <f t="shared" si="2"/>
        <v>0</v>
      </c>
      <c r="H10" s="159">
        <f t="shared" si="2"/>
        <v>0</v>
      </c>
      <c r="I10" s="159">
        <f t="shared" si="2"/>
        <v>0</v>
      </c>
      <c r="J10" s="159">
        <f t="shared" si="2"/>
        <v>0</v>
      </c>
      <c r="K10" s="159">
        <f t="shared" si="2"/>
        <v>0</v>
      </c>
      <c r="L10" s="159">
        <f t="shared" si="2"/>
        <v>0</v>
      </c>
      <c r="M10" s="130">
        <f t="shared" si="2"/>
        <v>0</v>
      </c>
    </row>
    <row r="11" spans="2:14" x14ac:dyDescent="0.2">
      <c r="B11" s="69" t="str">
        <f>+f_3</f>
        <v>2.1. Tuition and fees</v>
      </c>
      <c r="C11" s="108"/>
      <c r="D11" s="206"/>
      <c r="E11" s="156"/>
      <c r="F11" s="156"/>
      <c r="G11" s="156"/>
      <c r="H11" s="156"/>
      <c r="I11" s="156"/>
      <c r="J11" s="156"/>
      <c r="K11" s="156"/>
      <c r="L11" s="156"/>
      <c r="M11" s="157"/>
    </row>
    <row r="12" spans="2:14" x14ac:dyDescent="0.2">
      <c r="B12" s="69" t="str">
        <f>+f_4</f>
        <v>2.2. Contracts</v>
      </c>
      <c r="C12" s="108"/>
      <c r="D12" s="206"/>
      <c r="E12" s="119"/>
      <c r="F12" s="119"/>
      <c r="G12" s="119"/>
      <c r="H12" s="119"/>
      <c r="I12" s="119"/>
      <c r="J12" s="119"/>
      <c r="K12" s="119"/>
      <c r="L12" s="119"/>
      <c r="M12" s="120"/>
    </row>
    <row r="13" spans="2:14" x14ac:dyDescent="0.2">
      <c r="B13" s="69" t="str">
        <f>+f_5</f>
        <v>2.3. Gifts</v>
      </c>
      <c r="C13" s="108"/>
      <c r="D13" s="206"/>
      <c r="E13" s="119"/>
      <c r="F13" s="119"/>
      <c r="G13" s="119"/>
      <c r="H13" s="119"/>
      <c r="I13" s="119"/>
      <c r="J13" s="119"/>
      <c r="K13" s="119"/>
      <c r="L13" s="119"/>
      <c r="M13" s="120"/>
    </row>
    <row r="14" spans="2:14" x14ac:dyDescent="0.2">
      <c r="B14" s="69" t="str">
        <f>+f_6</f>
        <v>2.4. Other</v>
      </c>
      <c r="C14" s="108"/>
      <c r="D14" s="206"/>
      <c r="E14" s="119"/>
      <c r="F14" s="119"/>
      <c r="G14" s="119"/>
      <c r="H14" s="119"/>
      <c r="I14" s="119"/>
      <c r="J14" s="119"/>
      <c r="K14" s="119"/>
      <c r="L14" s="119"/>
      <c r="M14" s="120"/>
    </row>
    <row r="15" spans="2:14" x14ac:dyDescent="0.2">
      <c r="B15" s="69"/>
      <c r="C15" s="108"/>
      <c r="D15" s="206"/>
      <c r="E15" s="119"/>
      <c r="F15" s="121"/>
      <c r="G15" s="121"/>
      <c r="H15" s="121"/>
      <c r="I15" s="121"/>
      <c r="J15" s="121"/>
      <c r="K15" s="121"/>
      <c r="L15" s="121"/>
      <c r="M15" s="122"/>
    </row>
    <row r="16" spans="2:14" s="135" customFormat="1" x14ac:dyDescent="0.2">
      <c r="B16" s="34" t="str">
        <f>+ca_2</f>
        <v>B. Public Institutions</v>
      </c>
      <c r="C16" s="136"/>
      <c r="D16" s="205"/>
      <c r="E16" s="137">
        <f t="shared" ref="E16:M16" si="3">+E17+E21</f>
        <v>0</v>
      </c>
      <c r="F16" s="137">
        <f t="shared" si="3"/>
        <v>0</v>
      </c>
      <c r="G16" s="137">
        <f t="shared" si="3"/>
        <v>0</v>
      </c>
      <c r="H16" s="137">
        <f t="shared" si="3"/>
        <v>0</v>
      </c>
      <c r="I16" s="137">
        <f t="shared" si="3"/>
        <v>0</v>
      </c>
      <c r="J16" s="137">
        <f t="shared" si="3"/>
        <v>0</v>
      </c>
      <c r="K16" s="137">
        <f t="shared" si="3"/>
        <v>0</v>
      </c>
      <c r="L16" s="137">
        <f t="shared" si="3"/>
        <v>0</v>
      </c>
      <c r="M16" s="138">
        <f t="shared" si="3"/>
        <v>0</v>
      </c>
    </row>
    <row r="17" spans="1:13" x14ac:dyDescent="0.2">
      <c r="B17" s="214" t="str">
        <f>+f_1</f>
        <v>1. Public funding</v>
      </c>
      <c r="C17" s="215"/>
      <c r="D17" s="206"/>
      <c r="E17" s="213">
        <f t="shared" ref="E17:M17" si="4">SUM(E18:E20)</f>
        <v>0</v>
      </c>
      <c r="F17" s="213">
        <f t="shared" si="4"/>
        <v>0</v>
      </c>
      <c r="G17" s="165">
        <f t="shared" si="4"/>
        <v>0</v>
      </c>
      <c r="H17" s="159">
        <f t="shared" si="4"/>
        <v>0</v>
      </c>
      <c r="I17" s="159">
        <f t="shared" si="4"/>
        <v>0</v>
      </c>
      <c r="J17" s="159">
        <f t="shared" si="4"/>
        <v>0</v>
      </c>
      <c r="K17" s="159">
        <f t="shared" si="4"/>
        <v>0</v>
      </c>
      <c r="L17" s="213">
        <f t="shared" si="4"/>
        <v>0</v>
      </c>
      <c r="M17" s="213">
        <f t="shared" si="4"/>
        <v>0</v>
      </c>
    </row>
    <row r="18" spans="1:13" x14ac:dyDescent="0.2">
      <c r="B18" s="69" t="str">
        <f>+B7</f>
        <v>1.1. Appropriations</v>
      </c>
      <c r="C18" s="108"/>
      <c r="D18" s="206"/>
      <c r="E18" s="154"/>
      <c r="F18" s="160"/>
      <c r="G18" s="216"/>
      <c r="H18" s="216"/>
      <c r="I18" s="216"/>
      <c r="J18" s="216"/>
      <c r="K18" s="216"/>
      <c r="L18" s="160"/>
      <c r="M18" s="162"/>
    </row>
    <row r="19" spans="1:13" x14ac:dyDescent="0.2">
      <c r="B19" s="69" t="str">
        <f>+B8</f>
        <v>1.2. Contracts and services</v>
      </c>
      <c r="C19" s="108"/>
      <c r="D19" s="206"/>
      <c r="E19" s="154"/>
      <c r="F19" s="160"/>
      <c r="G19" s="216"/>
      <c r="H19" s="216"/>
      <c r="I19" s="216"/>
      <c r="J19" s="216"/>
      <c r="K19" s="216"/>
      <c r="L19" s="160"/>
      <c r="M19" s="162"/>
    </row>
    <row r="20" spans="1:13" x14ac:dyDescent="0.2">
      <c r="B20" s="69" t="str">
        <f>+B9</f>
        <v>1.3. Other sources</v>
      </c>
      <c r="C20" s="108"/>
      <c r="D20" s="206"/>
      <c r="E20" s="154"/>
      <c r="F20" s="160"/>
      <c r="G20" s="161"/>
      <c r="H20" s="161"/>
      <c r="I20" s="161"/>
      <c r="J20" s="161"/>
      <c r="K20" s="161"/>
      <c r="L20" s="160"/>
      <c r="M20" s="162"/>
    </row>
    <row r="21" spans="1:13" x14ac:dyDescent="0.2">
      <c r="B21" s="214" t="str">
        <f>+f_2</f>
        <v>2. Private funding</v>
      </c>
      <c r="C21" s="215"/>
      <c r="D21" s="206"/>
      <c r="E21" s="158">
        <f>SUM(E22:E25)</f>
        <v>0</v>
      </c>
      <c r="F21" s="165">
        <f t="shared" ref="F21:M21" si="5">SUM(F22:F25)</f>
        <v>0</v>
      </c>
      <c r="G21" s="165">
        <f t="shared" si="5"/>
        <v>0</v>
      </c>
      <c r="H21" s="165">
        <f t="shared" si="5"/>
        <v>0</v>
      </c>
      <c r="I21" s="165">
        <f t="shared" si="5"/>
        <v>0</v>
      </c>
      <c r="J21" s="165">
        <f t="shared" si="5"/>
        <v>0</v>
      </c>
      <c r="K21" s="165">
        <f t="shared" si="5"/>
        <v>0</v>
      </c>
      <c r="L21" s="165">
        <f t="shared" si="5"/>
        <v>0</v>
      </c>
      <c r="M21" s="166">
        <f t="shared" si="5"/>
        <v>0</v>
      </c>
    </row>
    <row r="22" spans="1:13" x14ac:dyDescent="0.2">
      <c r="B22" s="69" t="str">
        <f>+f_3</f>
        <v>2.1. Tuition and fees</v>
      </c>
      <c r="C22" s="108"/>
      <c r="D22" s="206"/>
      <c r="E22" s="163"/>
      <c r="F22" s="123"/>
      <c r="G22" s="123"/>
      <c r="H22" s="123"/>
      <c r="I22" s="123"/>
      <c r="J22" s="123"/>
      <c r="K22" s="123"/>
      <c r="L22" s="123"/>
      <c r="M22" s="164"/>
    </row>
    <row r="23" spans="1:13" x14ac:dyDescent="0.2">
      <c r="B23" s="69" t="str">
        <f>+f_4</f>
        <v>2.2. Contracts</v>
      </c>
      <c r="C23" s="108"/>
      <c r="D23" s="206"/>
      <c r="E23" s="124"/>
      <c r="F23" s="125"/>
      <c r="G23" s="125"/>
      <c r="H23" s="125"/>
      <c r="I23" s="125"/>
      <c r="J23" s="125"/>
      <c r="K23" s="125"/>
      <c r="L23" s="125"/>
      <c r="M23" s="126"/>
    </row>
    <row r="24" spans="1:13" x14ac:dyDescent="0.2">
      <c r="B24" s="69" t="str">
        <f>+f_5</f>
        <v>2.3. Gifts</v>
      </c>
      <c r="C24" s="108"/>
      <c r="D24" s="206"/>
      <c r="E24" s="124"/>
      <c r="F24" s="125"/>
      <c r="G24" s="125"/>
      <c r="H24" s="125"/>
      <c r="I24" s="125"/>
      <c r="J24" s="125"/>
      <c r="K24" s="125"/>
      <c r="L24" s="125"/>
      <c r="M24" s="126"/>
    </row>
    <row r="25" spans="1:13" x14ac:dyDescent="0.2">
      <c r="B25" s="69" t="str">
        <f>+f_6</f>
        <v>2.4. Other</v>
      </c>
      <c r="C25" s="108"/>
      <c r="D25" s="206"/>
      <c r="E25" s="124"/>
      <c r="F25" s="125"/>
      <c r="G25" s="125"/>
      <c r="H25" s="125"/>
      <c r="I25" s="125"/>
      <c r="J25" s="125"/>
      <c r="K25" s="125"/>
      <c r="L25" s="125"/>
      <c r="M25" s="126"/>
    </row>
    <row r="26" spans="1:13" x14ac:dyDescent="0.2">
      <c r="B26" s="69"/>
      <c r="C26" s="108"/>
      <c r="D26" s="206"/>
      <c r="E26" s="127"/>
      <c r="F26" s="128"/>
      <c r="G26" s="128"/>
      <c r="H26" s="128"/>
      <c r="I26" s="128"/>
      <c r="J26" s="128"/>
      <c r="K26" s="128"/>
      <c r="L26" s="128"/>
      <c r="M26" s="129"/>
    </row>
    <row r="27" spans="1:13" s="135" customFormat="1" x14ac:dyDescent="0.2">
      <c r="B27" s="34" t="str">
        <f>+ca_3</f>
        <v xml:space="preserve">C.Total (private and public) </v>
      </c>
      <c r="C27" s="136"/>
      <c r="D27" s="205"/>
      <c r="E27" s="137">
        <f>SUM(E28:E32)</f>
        <v>0</v>
      </c>
      <c r="F27" s="137">
        <f t="shared" ref="F27:M27" si="6">SUM(F28:F32)</f>
        <v>0</v>
      </c>
      <c r="G27" s="137">
        <f t="shared" si="6"/>
        <v>0</v>
      </c>
      <c r="H27" s="137">
        <f t="shared" si="6"/>
        <v>0</v>
      </c>
      <c r="I27" s="137">
        <f t="shared" si="6"/>
        <v>0</v>
      </c>
      <c r="J27" s="137">
        <f t="shared" si="6"/>
        <v>0</v>
      </c>
      <c r="K27" s="137">
        <f t="shared" si="6"/>
        <v>0</v>
      </c>
      <c r="L27" s="137">
        <f t="shared" si="6"/>
        <v>0</v>
      </c>
      <c r="M27" s="137">
        <f t="shared" si="6"/>
        <v>0</v>
      </c>
    </row>
    <row r="28" spans="1:13" x14ac:dyDescent="0.2">
      <c r="A28" s="2"/>
      <c r="B28" s="214" t="str">
        <f>+f_1</f>
        <v>1. Public funding</v>
      </c>
      <c r="C28" s="108"/>
      <c r="D28" s="193"/>
      <c r="E28" s="131">
        <f t="shared" ref="E28:M28" si="7">+E6+E17</f>
        <v>0</v>
      </c>
      <c r="F28" s="131">
        <f t="shared" si="7"/>
        <v>0</v>
      </c>
      <c r="G28" s="131">
        <f t="shared" si="7"/>
        <v>0</v>
      </c>
      <c r="H28" s="131">
        <f t="shared" si="7"/>
        <v>0</v>
      </c>
      <c r="I28" s="131">
        <f t="shared" si="7"/>
        <v>0</v>
      </c>
      <c r="J28" s="131">
        <f t="shared" si="7"/>
        <v>0</v>
      </c>
      <c r="K28" s="131">
        <f t="shared" si="7"/>
        <v>0</v>
      </c>
      <c r="L28" s="131">
        <f t="shared" si="7"/>
        <v>0</v>
      </c>
      <c r="M28" s="131">
        <f t="shared" si="7"/>
        <v>0</v>
      </c>
    </row>
    <row r="29" spans="1:13" x14ac:dyDescent="0.2">
      <c r="A29" s="2"/>
      <c r="B29" s="69" t="str">
        <f>+B7</f>
        <v>1.1. Appropriations</v>
      </c>
      <c r="C29" s="108"/>
      <c r="D29" s="193"/>
      <c r="E29" s="131">
        <f t="shared" ref="E29:M29" si="8">+E7+E18</f>
        <v>0</v>
      </c>
      <c r="F29" s="131">
        <f t="shared" si="8"/>
        <v>0</v>
      </c>
      <c r="G29" s="131">
        <f t="shared" si="8"/>
        <v>0</v>
      </c>
      <c r="H29" s="131">
        <f t="shared" si="8"/>
        <v>0</v>
      </c>
      <c r="I29" s="131">
        <f t="shared" si="8"/>
        <v>0</v>
      </c>
      <c r="J29" s="131">
        <f t="shared" si="8"/>
        <v>0</v>
      </c>
      <c r="K29" s="131">
        <f t="shared" si="8"/>
        <v>0</v>
      </c>
      <c r="L29" s="131">
        <f t="shared" si="8"/>
        <v>0</v>
      </c>
      <c r="M29" s="131">
        <f t="shared" si="8"/>
        <v>0</v>
      </c>
    </row>
    <row r="30" spans="1:13" x14ac:dyDescent="0.2">
      <c r="A30" s="2"/>
      <c r="B30" s="69" t="str">
        <f>+B8</f>
        <v>1.2. Contracts and services</v>
      </c>
      <c r="C30" s="108"/>
      <c r="D30" s="193"/>
      <c r="E30" s="131">
        <f t="shared" ref="E30:M30" si="9">+E8+E19</f>
        <v>0</v>
      </c>
      <c r="F30" s="131">
        <f t="shared" si="9"/>
        <v>0</v>
      </c>
      <c r="G30" s="131">
        <f t="shared" si="9"/>
        <v>0</v>
      </c>
      <c r="H30" s="131">
        <f t="shared" si="9"/>
        <v>0</v>
      </c>
      <c r="I30" s="131">
        <f t="shared" si="9"/>
        <v>0</v>
      </c>
      <c r="J30" s="131">
        <f t="shared" si="9"/>
        <v>0</v>
      </c>
      <c r="K30" s="131">
        <f t="shared" si="9"/>
        <v>0</v>
      </c>
      <c r="L30" s="131">
        <f t="shared" si="9"/>
        <v>0</v>
      </c>
      <c r="M30" s="131">
        <f t="shared" si="9"/>
        <v>0</v>
      </c>
    </row>
    <row r="31" spans="1:13" x14ac:dyDescent="0.2">
      <c r="A31" s="2"/>
      <c r="B31" s="69" t="str">
        <f>+B9</f>
        <v>1.3. Other sources</v>
      </c>
      <c r="C31" s="108"/>
      <c r="D31" s="193"/>
      <c r="E31" s="131">
        <f t="shared" ref="E31:M31" si="10">+E9+E20</f>
        <v>0</v>
      </c>
      <c r="F31" s="131">
        <f t="shared" si="10"/>
        <v>0</v>
      </c>
      <c r="G31" s="131">
        <f t="shared" si="10"/>
        <v>0</v>
      </c>
      <c r="H31" s="131">
        <f t="shared" si="10"/>
        <v>0</v>
      </c>
      <c r="I31" s="131">
        <f t="shared" si="10"/>
        <v>0</v>
      </c>
      <c r="J31" s="131">
        <f t="shared" si="10"/>
        <v>0</v>
      </c>
      <c r="K31" s="131">
        <f t="shared" si="10"/>
        <v>0</v>
      </c>
      <c r="L31" s="131">
        <f t="shared" si="10"/>
        <v>0</v>
      </c>
      <c r="M31" s="131">
        <f t="shared" si="10"/>
        <v>0</v>
      </c>
    </row>
    <row r="32" spans="1:13" x14ac:dyDescent="0.2">
      <c r="A32" s="2"/>
      <c r="B32" s="214" t="str">
        <f>+f_2</f>
        <v>2. Private funding</v>
      </c>
      <c r="C32" s="108"/>
      <c r="D32" s="193"/>
      <c r="E32" s="131">
        <f t="shared" ref="E32:M32" si="11">+E10+E21</f>
        <v>0</v>
      </c>
      <c r="F32" s="131">
        <f t="shared" si="11"/>
        <v>0</v>
      </c>
      <c r="G32" s="131">
        <f t="shared" si="11"/>
        <v>0</v>
      </c>
      <c r="H32" s="131">
        <f t="shared" si="11"/>
        <v>0</v>
      </c>
      <c r="I32" s="131">
        <f t="shared" si="11"/>
        <v>0</v>
      </c>
      <c r="J32" s="131">
        <f t="shared" si="11"/>
        <v>0</v>
      </c>
      <c r="K32" s="131">
        <f t="shared" si="11"/>
        <v>0</v>
      </c>
      <c r="L32" s="131">
        <f t="shared" si="11"/>
        <v>0</v>
      </c>
      <c r="M32" s="131">
        <f t="shared" si="11"/>
        <v>0</v>
      </c>
    </row>
    <row r="33" spans="1:14" x14ac:dyDescent="0.2">
      <c r="A33" s="2"/>
      <c r="B33" s="69" t="str">
        <f>+f_3</f>
        <v>2.1. Tuition and fees</v>
      </c>
      <c r="C33" s="108"/>
      <c r="D33" s="193"/>
      <c r="E33" s="131">
        <f t="shared" ref="E33:M33" si="12">+E11+E22</f>
        <v>0</v>
      </c>
      <c r="F33" s="131">
        <f t="shared" si="12"/>
        <v>0</v>
      </c>
      <c r="G33" s="131">
        <f t="shared" si="12"/>
        <v>0</v>
      </c>
      <c r="H33" s="131">
        <f t="shared" si="12"/>
        <v>0</v>
      </c>
      <c r="I33" s="131">
        <f t="shared" si="12"/>
        <v>0</v>
      </c>
      <c r="J33" s="131">
        <f t="shared" si="12"/>
        <v>0</v>
      </c>
      <c r="K33" s="131">
        <f t="shared" si="12"/>
        <v>0</v>
      </c>
      <c r="L33" s="131">
        <f t="shared" si="12"/>
        <v>0</v>
      </c>
      <c r="M33" s="131">
        <f t="shared" si="12"/>
        <v>0</v>
      </c>
    </row>
    <row r="34" spans="1:14" x14ac:dyDescent="0.2">
      <c r="A34" s="2"/>
      <c r="B34" s="69" t="str">
        <f>+f_4</f>
        <v>2.2. Contracts</v>
      </c>
      <c r="C34" s="108"/>
      <c r="D34" s="193"/>
      <c r="E34" s="131">
        <f t="shared" ref="E34:M34" si="13">+E12+E23</f>
        <v>0</v>
      </c>
      <c r="F34" s="131">
        <f t="shared" si="13"/>
        <v>0</v>
      </c>
      <c r="G34" s="131">
        <f t="shared" si="13"/>
        <v>0</v>
      </c>
      <c r="H34" s="131">
        <f t="shared" si="13"/>
        <v>0</v>
      </c>
      <c r="I34" s="131">
        <f t="shared" si="13"/>
        <v>0</v>
      </c>
      <c r="J34" s="131">
        <f t="shared" si="13"/>
        <v>0</v>
      </c>
      <c r="K34" s="131">
        <f t="shared" si="13"/>
        <v>0</v>
      </c>
      <c r="L34" s="131">
        <f t="shared" si="13"/>
        <v>0</v>
      </c>
      <c r="M34" s="131">
        <f t="shared" si="13"/>
        <v>0</v>
      </c>
    </row>
    <row r="35" spans="1:14" x14ac:dyDescent="0.2">
      <c r="A35" s="2"/>
      <c r="B35" s="69" t="str">
        <f>+f_5</f>
        <v>2.3. Gifts</v>
      </c>
      <c r="C35" s="108"/>
      <c r="D35" s="193"/>
      <c r="E35" s="131">
        <f t="shared" ref="E35:M35" si="14">+E13+E24</f>
        <v>0</v>
      </c>
      <c r="F35" s="131">
        <f t="shared" si="14"/>
        <v>0</v>
      </c>
      <c r="G35" s="131">
        <f t="shared" si="14"/>
        <v>0</v>
      </c>
      <c r="H35" s="131">
        <f t="shared" si="14"/>
        <v>0</v>
      </c>
      <c r="I35" s="131">
        <f t="shared" si="14"/>
        <v>0</v>
      </c>
      <c r="J35" s="131">
        <f t="shared" si="14"/>
        <v>0</v>
      </c>
      <c r="K35" s="131">
        <f t="shared" si="14"/>
        <v>0</v>
      </c>
      <c r="L35" s="131">
        <f t="shared" si="14"/>
        <v>0</v>
      </c>
      <c r="M35" s="131">
        <f t="shared" si="14"/>
        <v>0</v>
      </c>
    </row>
    <row r="36" spans="1:14" x14ac:dyDescent="0.2">
      <c r="A36" s="2"/>
      <c r="B36" s="69" t="str">
        <f>+f_6</f>
        <v>2.4. Other</v>
      </c>
      <c r="C36" s="108"/>
      <c r="D36" s="193"/>
      <c r="E36" s="131">
        <f t="shared" ref="E36:M36" si="15">+E14+E25</f>
        <v>0</v>
      </c>
      <c r="F36" s="131">
        <f t="shared" si="15"/>
        <v>0</v>
      </c>
      <c r="G36" s="131">
        <f t="shared" si="15"/>
        <v>0</v>
      </c>
      <c r="H36" s="131">
        <f t="shared" si="15"/>
        <v>0</v>
      </c>
      <c r="I36" s="131">
        <f t="shared" si="15"/>
        <v>0</v>
      </c>
      <c r="J36" s="131">
        <f t="shared" si="15"/>
        <v>0</v>
      </c>
      <c r="K36" s="131">
        <f t="shared" si="15"/>
        <v>0</v>
      </c>
      <c r="L36" s="131">
        <f t="shared" si="15"/>
        <v>0</v>
      </c>
      <c r="M36" s="131">
        <f t="shared" si="15"/>
        <v>0</v>
      </c>
    </row>
    <row r="37" spans="1:14" x14ac:dyDescent="0.2">
      <c r="A37" s="2"/>
      <c r="B37" s="73"/>
      <c r="C37" s="115"/>
      <c r="D37" s="202"/>
      <c r="E37" s="132"/>
      <c r="F37" s="132"/>
      <c r="G37" s="132"/>
      <c r="H37" s="132"/>
      <c r="I37" s="132"/>
      <c r="J37" s="132"/>
      <c r="K37" s="132"/>
      <c r="L37" s="132"/>
      <c r="M37" s="132"/>
    </row>
    <row r="38" spans="1:14" x14ac:dyDescent="0.2">
      <c r="A38" s="2"/>
      <c r="B38" s="10"/>
      <c r="C38" s="2"/>
      <c r="D38" s="204"/>
      <c r="E38" s="2"/>
      <c r="F38" s="2"/>
      <c r="G38" s="2"/>
      <c r="H38" s="2"/>
      <c r="I38" s="2"/>
    </row>
    <row r="39" spans="1:14" x14ac:dyDescent="0.2">
      <c r="B39" s="102" t="s">
        <v>139</v>
      </c>
      <c r="C39" s="103"/>
      <c r="D39" s="194"/>
      <c r="E39" s="104">
        <v>1980</v>
      </c>
      <c r="F39" s="104">
        <v>1985</v>
      </c>
      <c r="G39" s="104">
        <v>1990</v>
      </c>
      <c r="H39" s="104">
        <v>1995</v>
      </c>
      <c r="I39" s="104">
        <v>1996</v>
      </c>
      <c r="J39" s="104">
        <v>1997</v>
      </c>
      <c r="K39" s="104">
        <v>1998</v>
      </c>
      <c r="L39" s="104">
        <v>1999</v>
      </c>
      <c r="M39" s="105">
        <v>2000</v>
      </c>
    </row>
    <row r="40" spans="1:14" ht="48.75" customHeight="1" x14ac:dyDescent="0.2">
      <c r="B40" s="140">
        <v>1</v>
      </c>
      <c r="C40" s="146" t="s">
        <v>133</v>
      </c>
      <c r="D40" s="82"/>
      <c r="E40" s="56" t="str">
        <f t="shared" ref="E40:M40" si="16">IF(E27&gt;0,+E5/E27,"-")</f>
        <v>-</v>
      </c>
      <c r="F40" s="56" t="str">
        <f t="shared" si="16"/>
        <v>-</v>
      </c>
      <c r="G40" s="56" t="str">
        <f t="shared" si="16"/>
        <v>-</v>
      </c>
      <c r="H40" s="56" t="str">
        <f t="shared" si="16"/>
        <v>-</v>
      </c>
      <c r="I40" s="56" t="str">
        <f t="shared" si="16"/>
        <v>-</v>
      </c>
      <c r="J40" s="56" t="str">
        <f t="shared" si="16"/>
        <v>-</v>
      </c>
      <c r="K40" s="56" t="str">
        <f t="shared" si="16"/>
        <v>-</v>
      </c>
      <c r="L40" s="56" t="str">
        <f t="shared" si="16"/>
        <v>-</v>
      </c>
      <c r="M40" s="57" t="str">
        <f t="shared" si="16"/>
        <v>-</v>
      </c>
    </row>
    <row r="41" spans="1:14" ht="48.75" customHeight="1" x14ac:dyDescent="0.2">
      <c r="B41" s="142">
        <v>2</v>
      </c>
      <c r="C41" s="147" t="s">
        <v>134</v>
      </c>
      <c r="D41" s="79"/>
      <c r="E41" s="46" t="str">
        <f t="shared" ref="E41:M41" si="17">+IF(E5&gt;0,E10/E5,"-")</f>
        <v>-</v>
      </c>
      <c r="F41" s="46" t="str">
        <f t="shared" si="17"/>
        <v>-</v>
      </c>
      <c r="G41" s="46" t="str">
        <f t="shared" si="17"/>
        <v>-</v>
      </c>
      <c r="H41" s="46" t="str">
        <f t="shared" si="17"/>
        <v>-</v>
      </c>
      <c r="I41" s="46" t="str">
        <f t="shared" si="17"/>
        <v>-</v>
      </c>
      <c r="J41" s="46" t="str">
        <f t="shared" si="17"/>
        <v>-</v>
      </c>
      <c r="K41" s="46" t="str">
        <f t="shared" si="17"/>
        <v>-</v>
      </c>
      <c r="L41" s="46" t="str">
        <f t="shared" si="17"/>
        <v>-</v>
      </c>
      <c r="M41" s="47" t="str">
        <f t="shared" si="17"/>
        <v>-</v>
      </c>
    </row>
    <row r="42" spans="1:14" ht="48.75" customHeight="1" x14ac:dyDescent="0.2">
      <c r="B42" s="144">
        <v>3</v>
      </c>
      <c r="C42" s="147" t="s">
        <v>135</v>
      </c>
      <c r="D42" s="97"/>
      <c r="E42" s="52" t="str">
        <f t="shared" ref="E42:M42" si="18">+IF(E16&gt;0,E21/E16,"-")</f>
        <v>-</v>
      </c>
      <c r="F42" s="52" t="str">
        <f t="shared" si="18"/>
        <v>-</v>
      </c>
      <c r="G42" s="52" t="str">
        <f t="shared" si="18"/>
        <v>-</v>
      </c>
      <c r="H42" s="52" t="str">
        <f t="shared" si="18"/>
        <v>-</v>
      </c>
      <c r="I42" s="52" t="str">
        <f t="shared" si="18"/>
        <v>-</v>
      </c>
      <c r="J42" s="52" t="str">
        <f t="shared" si="18"/>
        <v>-</v>
      </c>
      <c r="K42" s="52" t="str">
        <f t="shared" si="18"/>
        <v>-</v>
      </c>
      <c r="L42" s="52" t="str">
        <f t="shared" si="18"/>
        <v>-</v>
      </c>
      <c r="M42" s="53" t="str">
        <f t="shared" si="18"/>
        <v>-</v>
      </c>
    </row>
    <row r="43" spans="1:14" x14ac:dyDescent="0.2">
      <c r="A43" s="2"/>
      <c r="B43" s="10"/>
      <c r="C43" s="6"/>
      <c r="D43" s="7"/>
      <c r="E43" s="6"/>
      <c r="F43" s="7"/>
      <c r="G43" s="7"/>
      <c r="H43" s="7"/>
      <c r="I43" s="7"/>
      <c r="J43" s="7"/>
      <c r="K43" s="7"/>
      <c r="L43" s="7"/>
      <c r="M43" s="7"/>
      <c r="N43" s="7"/>
    </row>
    <row r="44" spans="1:14" ht="11.25" customHeight="1" x14ac:dyDescent="0.2">
      <c r="B44" s="86" t="s">
        <v>96</v>
      </c>
      <c r="C44" s="83"/>
      <c r="D44" s="84"/>
      <c r="E44" s="84"/>
      <c r="F44" s="84"/>
      <c r="G44" s="84"/>
      <c r="H44" s="84"/>
      <c r="I44" s="84"/>
      <c r="J44" s="84"/>
      <c r="K44" s="84"/>
      <c r="L44" s="84"/>
      <c r="M44" s="85"/>
    </row>
    <row r="45" spans="1:14" ht="11.25" customHeight="1" x14ac:dyDescent="0.2">
      <c r="B45" s="87" t="s">
        <v>97</v>
      </c>
      <c r="C45" s="88" t="s">
        <v>98</v>
      </c>
      <c r="D45" s="89"/>
      <c r="E45" s="89"/>
      <c r="F45" s="89"/>
      <c r="G45" s="89"/>
      <c r="H45" s="89"/>
      <c r="I45" s="89"/>
      <c r="J45" s="89"/>
      <c r="K45" s="89"/>
      <c r="L45" s="89"/>
      <c r="M45" s="90"/>
    </row>
    <row r="46" spans="1:14" ht="13.7" customHeight="1" x14ac:dyDescent="0.2">
      <c r="B46" s="81"/>
      <c r="C46" s="55"/>
      <c r="D46" s="82"/>
      <c r="E46" s="82"/>
      <c r="F46" s="82"/>
      <c r="G46" s="82"/>
      <c r="H46" s="82"/>
      <c r="I46" s="82"/>
      <c r="J46" s="82"/>
      <c r="K46" s="82"/>
      <c r="L46" s="82"/>
      <c r="M46" s="94"/>
    </row>
    <row r="47" spans="1:14" ht="13.7" customHeight="1" x14ac:dyDescent="0.2">
      <c r="B47" s="78"/>
      <c r="C47" s="45"/>
      <c r="D47" s="79"/>
      <c r="E47" s="79"/>
      <c r="F47" s="79"/>
      <c r="G47" s="79"/>
      <c r="H47" s="79"/>
      <c r="I47" s="79"/>
      <c r="J47" s="79"/>
      <c r="K47" s="79"/>
      <c r="L47" s="79"/>
      <c r="M47" s="95"/>
    </row>
    <row r="48" spans="1:14" ht="13.7" customHeight="1" x14ac:dyDescent="0.2">
      <c r="B48" s="78"/>
      <c r="C48" s="45"/>
      <c r="D48" s="79"/>
      <c r="E48" s="79"/>
      <c r="F48" s="79"/>
      <c r="G48" s="79"/>
      <c r="H48" s="79"/>
      <c r="I48" s="79"/>
      <c r="J48" s="79"/>
      <c r="K48" s="79"/>
      <c r="L48" s="79"/>
      <c r="M48" s="95"/>
    </row>
    <row r="49" spans="1:13" ht="13.7" customHeight="1" x14ac:dyDescent="0.2">
      <c r="B49" s="78"/>
      <c r="C49" s="45"/>
      <c r="D49" s="79"/>
      <c r="E49" s="79"/>
      <c r="F49" s="79"/>
      <c r="G49" s="79"/>
      <c r="H49" s="79"/>
      <c r="I49" s="79"/>
      <c r="J49" s="79"/>
      <c r="K49" s="79"/>
      <c r="L49" s="79"/>
      <c r="M49" s="95"/>
    </row>
    <row r="50" spans="1:13" ht="13.7" customHeight="1" x14ac:dyDescent="0.2">
      <c r="B50" s="78"/>
      <c r="C50" s="45"/>
      <c r="D50" s="79"/>
      <c r="E50" s="79"/>
      <c r="F50" s="79"/>
      <c r="G50" s="79"/>
      <c r="H50" s="79"/>
      <c r="I50" s="79"/>
      <c r="J50" s="79"/>
      <c r="K50" s="79"/>
      <c r="L50" s="79"/>
      <c r="M50" s="95"/>
    </row>
    <row r="51" spans="1:13" ht="13.7" customHeight="1" x14ac:dyDescent="0.2">
      <c r="B51" s="80"/>
      <c r="C51" s="96"/>
      <c r="D51" s="97"/>
      <c r="E51" s="97"/>
      <c r="F51" s="97"/>
      <c r="G51" s="97"/>
      <c r="H51" s="97"/>
      <c r="I51" s="97"/>
      <c r="J51" s="97"/>
      <c r="K51" s="97"/>
      <c r="L51" s="97"/>
      <c r="M51" s="98"/>
    </row>
    <row r="52" spans="1:13" x14ac:dyDescent="0.2">
      <c r="A52" s="2"/>
      <c r="B52" s="2"/>
      <c r="C52" s="2"/>
      <c r="D52" s="204"/>
      <c r="E52" s="2"/>
      <c r="F52" s="2"/>
      <c r="G52" s="2"/>
      <c r="H52" s="2"/>
      <c r="I52" s="2"/>
    </row>
    <row r="53" spans="1:13" x14ac:dyDescent="0.2">
      <c r="A53" s="2"/>
      <c r="B53" s="2"/>
      <c r="C53" s="2"/>
      <c r="D53" s="204"/>
      <c r="E53" s="2"/>
      <c r="F53" s="2"/>
      <c r="G53" s="2"/>
      <c r="H53" s="2"/>
      <c r="I53" s="2"/>
    </row>
    <row r="54" spans="1:13" x14ac:dyDescent="0.2">
      <c r="A54" s="2"/>
      <c r="B54" s="2"/>
      <c r="C54" s="2"/>
      <c r="D54" s="204"/>
      <c r="E54" s="2"/>
      <c r="F54" s="2"/>
      <c r="G54" s="2"/>
      <c r="H54" s="2"/>
      <c r="I54" s="2"/>
    </row>
    <row r="55" spans="1:13" x14ac:dyDescent="0.2">
      <c r="A55" s="2"/>
      <c r="B55" s="2"/>
      <c r="C55" s="2"/>
      <c r="D55" s="204"/>
      <c r="E55" s="2"/>
      <c r="F55" s="2"/>
      <c r="G55" s="2"/>
      <c r="H55" s="2"/>
      <c r="I55" s="2"/>
    </row>
    <row r="56" spans="1:13" x14ac:dyDescent="0.2">
      <c r="A56" s="2"/>
      <c r="B56" s="2"/>
      <c r="C56" s="2"/>
      <c r="D56" s="204"/>
      <c r="E56" s="2"/>
      <c r="F56" s="2"/>
      <c r="G56" s="2"/>
      <c r="H56" s="2"/>
      <c r="I56" s="2"/>
    </row>
    <row r="57" spans="1:13" x14ac:dyDescent="0.2">
      <c r="A57" s="2"/>
      <c r="B57" s="2"/>
      <c r="C57" s="2"/>
      <c r="D57" s="204"/>
      <c r="E57" s="2"/>
      <c r="F57" s="2"/>
      <c r="G57" s="2"/>
      <c r="H57" s="2"/>
      <c r="I57" s="2"/>
    </row>
    <row r="58" spans="1:13" x14ac:dyDescent="0.2">
      <c r="A58" s="2"/>
      <c r="B58" s="2"/>
      <c r="C58" s="2"/>
      <c r="D58" s="204"/>
      <c r="E58" s="2"/>
      <c r="F58" s="2"/>
      <c r="G58" s="2"/>
      <c r="H58" s="2"/>
      <c r="I58" s="2"/>
    </row>
    <row r="59" spans="1:13" x14ac:dyDescent="0.2">
      <c r="A59" s="2"/>
      <c r="B59" s="2"/>
      <c r="C59" s="2"/>
      <c r="D59" s="204"/>
      <c r="E59" s="2"/>
      <c r="F59" s="2"/>
      <c r="G59" s="2"/>
      <c r="H59" s="2"/>
      <c r="I59" s="2"/>
    </row>
    <row r="60" spans="1:13" x14ac:dyDescent="0.2">
      <c r="A60" s="2"/>
      <c r="B60" s="2"/>
      <c r="C60" s="2"/>
      <c r="D60" s="204"/>
      <c r="E60" s="2"/>
      <c r="F60" s="2"/>
      <c r="G60" s="2"/>
      <c r="H60" s="2"/>
      <c r="I60" s="2"/>
    </row>
    <row r="61" spans="1:13" x14ac:dyDescent="0.2">
      <c r="A61" s="2"/>
      <c r="B61" s="2"/>
      <c r="C61" s="2"/>
      <c r="D61" s="204"/>
      <c r="E61" s="2"/>
      <c r="F61" s="2"/>
      <c r="G61" s="2"/>
      <c r="H61" s="2"/>
      <c r="I61" s="2"/>
    </row>
    <row r="62" spans="1:13" x14ac:dyDescent="0.2">
      <c r="A62" s="2"/>
      <c r="B62" s="2"/>
      <c r="C62" s="2"/>
      <c r="D62" s="204"/>
      <c r="E62" s="2"/>
      <c r="F62" s="2"/>
      <c r="G62" s="2"/>
      <c r="H62" s="2"/>
      <c r="I62" s="2"/>
    </row>
    <row r="63" spans="1:13" x14ac:dyDescent="0.2">
      <c r="A63" s="2"/>
      <c r="B63" s="2"/>
      <c r="C63" s="2"/>
      <c r="D63" s="204"/>
      <c r="E63" s="2"/>
      <c r="F63" s="2"/>
      <c r="G63" s="2"/>
      <c r="H63" s="2"/>
      <c r="I63" s="2"/>
    </row>
    <row r="64" spans="1:13" x14ac:dyDescent="0.2">
      <c r="A64" s="2"/>
      <c r="B64" s="2"/>
      <c r="C64" s="2"/>
      <c r="D64" s="204"/>
      <c r="E64" s="2"/>
      <c r="F64" s="2"/>
      <c r="G64" s="2"/>
      <c r="H64" s="2"/>
      <c r="I64" s="2"/>
    </row>
    <row r="65" spans="1:9" x14ac:dyDescent="0.2">
      <c r="A65" s="2"/>
      <c r="B65" s="2"/>
      <c r="C65" s="2"/>
      <c r="D65" s="204"/>
      <c r="E65" s="2"/>
      <c r="F65" s="2"/>
      <c r="G65" s="2"/>
      <c r="H65" s="2"/>
      <c r="I65" s="2"/>
    </row>
  </sheetData>
  <phoneticPr fontId="30" type="noConversion"/>
  <hyperlinks>
    <hyperlink ref="D4" location="B46" display="Notes"/>
  </hyperlinks>
  <printOptions horizontalCentered="1" verticalCentered="1"/>
  <pageMargins left="0.75" right="0.75" top="1" bottom="1" header="0" footer="0"/>
  <pageSetup scale="96"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2:G15"/>
  <sheetViews>
    <sheetView topLeftCell="D1" workbookViewId="0">
      <selection activeCell="D2" sqref="D2"/>
    </sheetView>
  </sheetViews>
  <sheetFormatPr defaultColWidth="11.42578125" defaultRowHeight="10.5" x14ac:dyDescent="0.15"/>
  <cols>
    <col min="1" max="1" width="0" style="1" hidden="1" customWidth="1"/>
    <col min="2" max="2" width="18.140625" style="1" hidden="1" customWidth="1"/>
    <col min="3" max="3" width="21.140625" style="1" hidden="1" customWidth="1"/>
    <col min="4" max="4" width="25.85546875" style="4" customWidth="1"/>
    <col min="5" max="5" width="55.85546875" style="4" customWidth="1"/>
    <col min="6" max="6" width="19.85546875" style="4" customWidth="1"/>
    <col min="7" max="7" width="15.140625" style="4" customWidth="1"/>
    <col min="8" max="16384" width="11.42578125" style="1"/>
  </cols>
  <sheetData>
    <row r="2" spans="4:7" s="3" customFormat="1" ht="26.25" thickBot="1" x14ac:dyDescent="0.25">
      <c r="D2" s="116" t="s">
        <v>99</v>
      </c>
      <c r="E2" s="116" t="s">
        <v>100</v>
      </c>
      <c r="F2" s="116" t="s">
        <v>101</v>
      </c>
      <c r="G2" s="116" t="s">
        <v>102</v>
      </c>
    </row>
    <row r="3" spans="4:7" x14ac:dyDescent="0.15">
      <c r="D3" s="5"/>
      <c r="F3" s="5"/>
    </row>
    <row r="4" spans="4:7" ht="136.5" customHeight="1" x14ac:dyDescent="0.15">
      <c r="D4" s="4" t="s">
        <v>309</v>
      </c>
      <c r="E4" s="429" t="s">
        <v>315</v>
      </c>
      <c r="F4" s="4" t="s">
        <v>310</v>
      </c>
      <c r="G4" s="4" t="s">
        <v>188</v>
      </c>
    </row>
    <row r="5" spans="4:7" ht="25.5" x14ac:dyDescent="0.15">
      <c r="E5" s="15" t="s">
        <v>311</v>
      </c>
    </row>
    <row r="6" spans="4:7" ht="52.5" x14ac:dyDescent="0.15">
      <c r="D6" s="4" t="s">
        <v>312</v>
      </c>
      <c r="E6" s="429" t="s">
        <v>337</v>
      </c>
      <c r="F6" s="4" t="s">
        <v>313</v>
      </c>
      <c r="G6" s="4" t="s">
        <v>188</v>
      </c>
    </row>
    <row r="7" spans="4:7" ht="25.5" x14ac:dyDescent="0.15">
      <c r="E7" s="15" t="s">
        <v>314</v>
      </c>
    </row>
    <row r="9" spans="4:7" ht="37.5" customHeight="1" x14ac:dyDescent="0.15"/>
    <row r="10" spans="4:7" ht="12.75" x14ac:dyDescent="0.15">
      <c r="E10" s="15"/>
    </row>
    <row r="15" spans="4:7" ht="12.75" x14ac:dyDescent="0.15">
      <c r="E15" s="15"/>
    </row>
  </sheetData>
  <phoneticPr fontId="30" type="noConversion"/>
  <hyperlinks>
    <hyperlink ref="E5" r:id="rId1"/>
    <hyperlink ref="E7" r:id="rId2"/>
  </hyperlinks>
  <pageMargins left="0.75" right="0.75" top="1" bottom="1" header="0" footer="0"/>
  <pageSetup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G79"/>
  <sheetViews>
    <sheetView workbookViewId="0">
      <selection activeCell="B2" sqref="B2"/>
    </sheetView>
  </sheetViews>
  <sheetFormatPr defaultColWidth="11.42578125" defaultRowHeight="12.75" x14ac:dyDescent="0.2"/>
  <cols>
    <col min="1" max="1" width="2.7109375" customWidth="1"/>
    <col min="2" max="2" width="9.5703125" customWidth="1"/>
    <col min="3" max="3" width="71.140625" customWidth="1"/>
    <col min="4" max="4" width="16.42578125" customWidth="1"/>
    <col min="5" max="5" width="17.7109375" customWidth="1"/>
    <col min="6" max="6" width="31.140625" bestFit="1" customWidth="1"/>
    <col min="7" max="7" width="20.7109375" bestFit="1" customWidth="1"/>
  </cols>
  <sheetData>
    <row r="2" spans="2:7" x14ac:dyDescent="0.2">
      <c r="B2" s="117" t="s">
        <v>192</v>
      </c>
      <c r="C2" s="118"/>
      <c r="D2" s="118"/>
      <c r="E2" s="118"/>
      <c r="F2" s="118"/>
      <c r="G2" s="118"/>
    </row>
    <row r="3" spans="2:7" x14ac:dyDescent="0.2">
      <c r="B3" s="66" t="s">
        <v>16</v>
      </c>
      <c r="C3" s="58" t="s">
        <v>136</v>
      </c>
      <c r="D3" s="58" t="s">
        <v>316</v>
      </c>
      <c r="E3" s="58" t="s">
        <v>317</v>
      </c>
      <c r="F3" s="58" t="s">
        <v>318</v>
      </c>
      <c r="G3" s="58" t="s">
        <v>149</v>
      </c>
    </row>
    <row r="4" spans="2:7" x14ac:dyDescent="0.2">
      <c r="B4">
        <v>1</v>
      </c>
      <c r="C4" t="s">
        <v>203</v>
      </c>
      <c r="D4">
        <v>1953</v>
      </c>
      <c r="E4">
        <v>1963</v>
      </c>
      <c r="F4" t="s">
        <v>336</v>
      </c>
      <c r="G4" t="s">
        <v>204</v>
      </c>
    </row>
    <row r="5" spans="2:7" x14ac:dyDescent="0.2">
      <c r="B5">
        <v>2</v>
      </c>
      <c r="C5" t="s">
        <v>201</v>
      </c>
      <c r="D5">
        <v>1956</v>
      </c>
      <c r="E5">
        <v>1959</v>
      </c>
      <c r="F5" t="s">
        <v>336</v>
      </c>
      <c r="G5" t="s">
        <v>202</v>
      </c>
    </row>
    <row r="6" spans="2:7" x14ac:dyDescent="0.2">
      <c r="B6">
        <v>3</v>
      </c>
      <c r="C6" t="s">
        <v>223</v>
      </c>
      <c r="D6">
        <v>1956</v>
      </c>
      <c r="E6">
        <v>1961</v>
      </c>
      <c r="F6" t="s">
        <v>336</v>
      </c>
      <c r="G6" t="s">
        <v>224</v>
      </c>
    </row>
    <row r="7" spans="2:7" x14ac:dyDescent="0.2">
      <c r="B7">
        <v>4</v>
      </c>
      <c r="C7" t="s">
        <v>227</v>
      </c>
      <c r="D7">
        <v>1956</v>
      </c>
      <c r="E7">
        <v>1959</v>
      </c>
      <c r="F7" t="s">
        <v>336</v>
      </c>
      <c r="G7" t="s">
        <v>228</v>
      </c>
    </row>
    <row r="8" spans="2:7" x14ac:dyDescent="0.2">
      <c r="B8">
        <v>5</v>
      </c>
      <c r="C8" t="s">
        <v>253</v>
      </c>
      <c r="D8">
        <v>1956</v>
      </c>
      <c r="E8">
        <v>1965</v>
      </c>
      <c r="F8" t="s">
        <v>336</v>
      </c>
      <c r="G8" t="s">
        <v>254</v>
      </c>
    </row>
    <row r="9" spans="2:7" x14ac:dyDescent="0.2">
      <c r="B9">
        <v>6</v>
      </c>
      <c r="C9" t="s">
        <v>209</v>
      </c>
      <c r="D9">
        <v>1957</v>
      </c>
      <c r="E9">
        <v>1960</v>
      </c>
      <c r="F9" t="s">
        <v>336</v>
      </c>
      <c r="G9" t="s">
        <v>210</v>
      </c>
    </row>
    <row r="10" spans="2:7" x14ac:dyDescent="0.2">
      <c r="B10">
        <v>7</v>
      </c>
      <c r="C10" t="s">
        <v>195</v>
      </c>
      <c r="D10">
        <v>1958</v>
      </c>
      <c r="E10">
        <v>1959</v>
      </c>
      <c r="F10" t="s">
        <v>336</v>
      </c>
      <c r="G10" t="s">
        <v>196</v>
      </c>
    </row>
    <row r="11" spans="2:7" x14ac:dyDescent="0.2">
      <c r="B11">
        <v>8</v>
      </c>
      <c r="C11" t="s">
        <v>211</v>
      </c>
      <c r="D11">
        <v>1960</v>
      </c>
      <c r="E11">
        <v>1969</v>
      </c>
      <c r="F11" t="s">
        <v>336</v>
      </c>
      <c r="G11" t="s">
        <v>212</v>
      </c>
    </row>
    <row r="12" spans="2:7" x14ac:dyDescent="0.2">
      <c r="B12">
        <v>9</v>
      </c>
      <c r="C12" t="s">
        <v>217</v>
      </c>
      <c r="D12">
        <v>1960</v>
      </c>
      <c r="E12">
        <v>1962</v>
      </c>
      <c r="F12" t="s">
        <v>336</v>
      </c>
      <c r="G12" t="s">
        <v>218</v>
      </c>
    </row>
    <row r="13" spans="2:7" x14ac:dyDescent="0.2">
      <c r="B13">
        <v>10</v>
      </c>
      <c r="C13" t="s">
        <v>219</v>
      </c>
      <c r="D13">
        <v>1960</v>
      </c>
      <c r="E13">
        <v>1968</v>
      </c>
      <c r="F13" t="s">
        <v>336</v>
      </c>
      <c r="G13" t="s">
        <v>220</v>
      </c>
    </row>
    <row r="14" spans="2:7" x14ac:dyDescent="0.2">
      <c r="B14">
        <v>11</v>
      </c>
      <c r="C14" t="s">
        <v>233</v>
      </c>
      <c r="D14">
        <v>1960</v>
      </c>
      <c r="E14">
        <v>1963</v>
      </c>
      <c r="F14" t="s">
        <v>336</v>
      </c>
      <c r="G14" t="s">
        <v>234</v>
      </c>
    </row>
    <row r="15" spans="2:7" x14ac:dyDescent="0.2">
      <c r="B15">
        <v>12</v>
      </c>
      <c r="C15" t="s">
        <v>197</v>
      </c>
      <c r="D15" s="430">
        <v>1963</v>
      </c>
      <c r="E15" s="430">
        <v>1972</v>
      </c>
      <c r="F15" t="s">
        <v>336</v>
      </c>
      <c r="G15" t="s">
        <v>198</v>
      </c>
    </row>
    <row r="16" spans="2:7" x14ac:dyDescent="0.2">
      <c r="B16">
        <v>13</v>
      </c>
      <c r="C16" t="s">
        <v>207</v>
      </c>
      <c r="D16">
        <v>1963</v>
      </c>
      <c r="E16" s="430">
        <v>1982</v>
      </c>
      <c r="F16" t="s">
        <v>336</v>
      </c>
      <c r="G16" t="s">
        <v>208</v>
      </c>
    </row>
    <row r="17" spans="2:7" x14ac:dyDescent="0.2">
      <c r="B17">
        <v>14</v>
      </c>
      <c r="C17" t="s">
        <v>199</v>
      </c>
      <c r="D17">
        <v>1964</v>
      </c>
      <c r="E17">
        <v>1981</v>
      </c>
      <c r="F17" t="s">
        <v>336</v>
      </c>
      <c r="G17" t="s">
        <v>200</v>
      </c>
    </row>
    <row r="18" spans="2:7" x14ac:dyDescent="0.2">
      <c r="B18">
        <v>15</v>
      </c>
      <c r="C18" t="s">
        <v>205</v>
      </c>
      <c r="D18">
        <v>1964</v>
      </c>
      <c r="E18">
        <v>1971</v>
      </c>
      <c r="F18" t="s">
        <v>336</v>
      </c>
      <c r="G18" t="s">
        <v>206</v>
      </c>
    </row>
    <row r="19" spans="2:7" x14ac:dyDescent="0.2">
      <c r="B19">
        <v>16</v>
      </c>
      <c r="C19" t="s">
        <v>213</v>
      </c>
      <c r="D19">
        <v>1964</v>
      </c>
      <c r="E19">
        <v>1970</v>
      </c>
      <c r="F19" t="s">
        <v>336</v>
      </c>
      <c r="G19" t="s">
        <v>214</v>
      </c>
    </row>
    <row r="20" spans="2:7" x14ac:dyDescent="0.2">
      <c r="B20">
        <v>17</v>
      </c>
      <c r="C20" t="s">
        <v>221</v>
      </c>
      <c r="D20">
        <v>1965</v>
      </c>
      <c r="E20">
        <v>1973</v>
      </c>
      <c r="F20" t="s">
        <v>336</v>
      </c>
      <c r="G20" t="s">
        <v>222</v>
      </c>
    </row>
    <row r="21" spans="2:7" x14ac:dyDescent="0.2">
      <c r="B21">
        <v>18</v>
      </c>
      <c r="C21" t="s">
        <v>193</v>
      </c>
      <c r="D21">
        <v>1967</v>
      </c>
      <c r="E21">
        <v>1987</v>
      </c>
      <c r="F21" t="s">
        <v>336</v>
      </c>
      <c r="G21" t="s">
        <v>194</v>
      </c>
    </row>
    <row r="22" spans="2:7" x14ac:dyDescent="0.2">
      <c r="B22">
        <v>19</v>
      </c>
      <c r="C22" t="s">
        <v>235</v>
      </c>
      <c r="D22">
        <v>1968</v>
      </c>
      <c r="E22">
        <v>1985</v>
      </c>
      <c r="F22" t="s">
        <v>336</v>
      </c>
      <c r="G22" t="s">
        <v>236</v>
      </c>
    </row>
    <row r="23" spans="2:7" x14ac:dyDescent="0.2">
      <c r="B23">
        <v>20</v>
      </c>
      <c r="C23" t="s">
        <v>215</v>
      </c>
      <c r="D23">
        <v>1971</v>
      </c>
      <c r="E23">
        <v>1990</v>
      </c>
      <c r="F23" t="s">
        <v>336</v>
      </c>
      <c r="G23" t="s">
        <v>216</v>
      </c>
    </row>
    <row r="24" spans="2:7" x14ac:dyDescent="0.2">
      <c r="B24">
        <v>21</v>
      </c>
      <c r="C24" s="431" t="s">
        <v>329</v>
      </c>
      <c r="D24">
        <v>1974</v>
      </c>
      <c r="E24" t="s">
        <v>331</v>
      </c>
      <c r="F24" t="s">
        <v>336</v>
      </c>
      <c r="G24" t="s">
        <v>335</v>
      </c>
    </row>
    <row r="25" spans="2:7" x14ac:dyDescent="0.2">
      <c r="B25">
        <v>22</v>
      </c>
      <c r="C25" t="s">
        <v>229</v>
      </c>
      <c r="D25">
        <v>1974</v>
      </c>
      <c r="E25">
        <v>1989</v>
      </c>
      <c r="F25" t="s">
        <v>336</v>
      </c>
      <c r="G25" t="s">
        <v>230</v>
      </c>
    </row>
    <row r="26" spans="2:7" x14ac:dyDescent="0.2">
      <c r="B26">
        <v>23</v>
      </c>
      <c r="C26" t="s">
        <v>148</v>
      </c>
      <c r="D26">
        <v>1989</v>
      </c>
      <c r="E26">
        <v>2006</v>
      </c>
      <c r="F26" s="431" t="s">
        <v>319</v>
      </c>
      <c r="G26" t="s">
        <v>247</v>
      </c>
    </row>
    <row r="27" spans="2:7" x14ac:dyDescent="0.2">
      <c r="B27">
        <v>24</v>
      </c>
      <c r="C27" t="s">
        <v>237</v>
      </c>
      <c r="D27">
        <v>1990</v>
      </c>
      <c r="E27">
        <v>2002</v>
      </c>
      <c r="F27" t="s">
        <v>319</v>
      </c>
      <c r="G27" t="s">
        <v>238</v>
      </c>
    </row>
    <row r="28" spans="2:7" x14ac:dyDescent="0.2">
      <c r="B28">
        <v>25</v>
      </c>
      <c r="C28" t="s">
        <v>245</v>
      </c>
      <c r="D28">
        <v>1990</v>
      </c>
      <c r="E28">
        <v>2001</v>
      </c>
      <c r="F28" t="s">
        <v>319</v>
      </c>
      <c r="G28" t="s">
        <v>246</v>
      </c>
    </row>
    <row r="29" spans="2:7" x14ac:dyDescent="0.2">
      <c r="B29">
        <v>26</v>
      </c>
      <c r="C29" t="s">
        <v>248</v>
      </c>
      <c r="D29">
        <v>1990</v>
      </c>
      <c r="E29">
        <v>2002</v>
      </c>
      <c r="F29" t="s">
        <v>319</v>
      </c>
      <c r="G29" t="s">
        <v>249</v>
      </c>
    </row>
    <row r="30" spans="2:7" x14ac:dyDescent="0.2">
      <c r="B30">
        <v>27</v>
      </c>
      <c r="C30" s="431" t="s">
        <v>322</v>
      </c>
      <c r="D30">
        <v>1990</v>
      </c>
      <c r="E30">
        <v>2006</v>
      </c>
      <c r="F30" s="431" t="s">
        <v>319</v>
      </c>
      <c r="G30" t="s">
        <v>250</v>
      </c>
    </row>
    <row r="31" spans="2:7" x14ac:dyDescent="0.2">
      <c r="B31">
        <v>28</v>
      </c>
      <c r="C31" t="s">
        <v>225</v>
      </c>
      <c r="D31">
        <v>1991</v>
      </c>
      <c r="E31">
        <v>2005</v>
      </c>
      <c r="F31" t="s">
        <v>319</v>
      </c>
      <c r="G31" t="s">
        <v>226</v>
      </c>
    </row>
    <row r="32" spans="2:7" x14ac:dyDescent="0.2">
      <c r="B32">
        <v>29</v>
      </c>
      <c r="C32" t="s">
        <v>239</v>
      </c>
      <c r="D32">
        <v>1991</v>
      </c>
      <c r="E32">
        <v>2001</v>
      </c>
      <c r="F32" t="s">
        <v>319</v>
      </c>
      <c r="G32" t="s">
        <v>240</v>
      </c>
    </row>
    <row r="33" spans="2:7" x14ac:dyDescent="0.2">
      <c r="B33">
        <v>30</v>
      </c>
      <c r="C33" t="s">
        <v>241</v>
      </c>
      <c r="D33">
        <v>1991</v>
      </c>
      <c r="E33">
        <v>1994</v>
      </c>
      <c r="F33" t="s">
        <v>319</v>
      </c>
      <c r="G33" t="s">
        <v>242</v>
      </c>
    </row>
    <row r="34" spans="2:7" x14ac:dyDescent="0.2">
      <c r="B34">
        <v>31</v>
      </c>
      <c r="C34" t="s">
        <v>243</v>
      </c>
      <c r="D34">
        <v>1991</v>
      </c>
      <c r="E34">
        <v>2003</v>
      </c>
      <c r="F34" t="s">
        <v>319</v>
      </c>
      <c r="G34" t="s">
        <v>244</v>
      </c>
    </row>
    <row r="35" spans="2:7" x14ac:dyDescent="0.2">
      <c r="B35">
        <v>32</v>
      </c>
      <c r="C35" t="s">
        <v>251</v>
      </c>
      <c r="D35">
        <v>1991</v>
      </c>
      <c r="E35">
        <v>2007</v>
      </c>
      <c r="F35" s="431" t="s">
        <v>319</v>
      </c>
      <c r="G35" t="s">
        <v>252</v>
      </c>
    </row>
    <row r="36" spans="2:7" x14ac:dyDescent="0.2">
      <c r="B36">
        <v>33</v>
      </c>
      <c r="C36" t="s">
        <v>255</v>
      </c>
      <c r="D36">
        <v>1992</v>
      </c>
      <c r="E36">
        <v>2006</v>
      </c>
      <c r="F36" s="431" t="s">
        <v>319</v>
      </c>
      <c r="G36" t="s">
        <v>256</v>
      </c>
    </row>
    <row r="37" spans="2:7" x14ac:dyDescent="0.2">
      <c r="B37">
        <v>34</v>
      </c>
      <c r="C37" t="s">
        <v>270</v>
      </c>
      <c r="D37">
        <v>1992</v>
      </c>
      <c r="E37">
        <v>2006</v>
      </c>
      <c r="F37" s="431" t="s">
        <v>319</v>
      </c>
      <c r="G37" t="s">
        <v>271</v>
      </c>
    </row>
    <row r="38" spans="2:7" x14ac:dyDescent="0.2">
      <c r="B38">
        <v>35</v>
      </c>
      <c r="C38" t="s">
        <v>272</v>
      </c>
      <c r="D38">
        <v>1992</v>
      </c>
      <c r="E38">
        <v>2003</v>
      </c>
      <c r="F38" t="s">
        <v>319</v>
      </c>
      <c r="G38" t="s">
        <v>273</v>
      </c>
    </row>
    <row r="39" spans="2:7" x14ac:dyDescent="0.2">
      <c r="B39">
        <v>36</v>
      </c>
      <c r="C39" t="s">
        <v>257</v>
      </c>
      <c r="D39">
        <v>1993</v>
      </c>
      <c r="E39">
        <v>2002</v>
      </c>
      <c r="F39" t="s">
        <v>319</v>
      </c>
      <c r="G39" t="s">
        <v>258</v>
      </c>
    </row>
    <row r="40" spans="2:7" x14ac:dyDescent="0.2">
      <c r="B40">
        <v>37</v>
      </c>
      <c r="C40" t="s">
        <v>263</v>
      </c>
      <c r="D40">
        <v>1993</v>
      </c>
      <c r="E40">
        <v>2005</v>
      </c>
      <c r="F40" s="431" t="s">
        <v>319</v>
      </c>
      <c r="G40" t="s">
        <v>264</v>
      </c>
    </row>
    <row r="41" spans="2:7" x14ac:dyDescent="0.2">
      <c r="B41">
        <v>38</v>
      </c>
      <c r="C41" t="s">
        <v>259</v>
      </c>
      <c r="D41">
        <v>1994</v>
      </c>
      <c r="E41">
        <v>1994</v>
      </c>
      <c r="F41" t="s">
        <v>320</v>
      </c>
      <c r="G41" t="s">
        <v>260</v>
      </c>
    </row>
    <row r="42" spans="2:7" x14ac:dyDescent="0.2">
      <c r="B42">
        <v>39</v>
      </c>
      <c r="C42" t="s">
        <v>261</v>
      </c>
      <c r="D42">
        <v>1994</v>
      </c>
      <c r="E42">
        <v>1994</v>
      </c>
      <c r="F42" t="s">
        <v>320</v>
      </c>
      <c r="G42" t="s">
        <v>262</v>
      </c>
    </row>
    <row r="43" spans="2:7" x14ac:dyDescent="0.2">
      <c r="B43">
        <v>40</v>
      </c>
      <c r="C43" t="s">
        <v>265</v>
      </c>
      <c r="D43">
        <v>1994</v>
      </c>
      <c r="E43">
        <v>1994</v>
      </c>
      <c r="F43" t="s">
        <v>320</v>
      </c>
      <c r="G43" t="s">
        <v>266</v>
      </c>
    </row>
    <row r="44" spans="2:7" x14ac:dyDescent="0.2">
      <c r="B44">
        <v>41</v>
      </c>
      <c r="C44" t="s">
        <v>267</v>
      </c>
      <c r="D44">
        <v>1995</v>
      </c>
      <c r="E44">
        <v>2004</v>
      </c>
      <c r="F44" t="s">
        <v>319</v>
      </c>
      <c r="G44" t="s">
        <v>281</v>
      </c>
    </row>
    <row r="45" spans="2:7" x14ac:dyDescent="0.2">
      <c r="B45">
        <v>42</v>
      </c>
      <c r="C45" t="s">
        <v>268</v>
      </c>
      <c r="D45">
        <v>1995</v>
      </c>
      <c r="E45">
        <v>2005</v>
      </c>
      <c r="F45" s="431" t="s">
        <v>319</v>
      </c>
      <c r="G45" t="s">
        <v>269</v>
      </c>
    </row>
    <row r="46" spans="2:7" x14ac:dyDescent="0.2">
      <c r="B46">
        <v>43</v>
      </c>
      <c r="C46" t="s">
        <v>231</v>
      </c>
      <c r="D46">
        <v>1998</v>
      </c>
      <c r="E46">
        <v>2007</v>
      </c>
      <c r="F46" s="431" t="s">
        <v>319</v>
      </c>
      <c r="G46" t="s">
        <v>232</v>
      </c>
    </row>
    <row r="47" spans="2:7" x14ac:dyDescent="0.2">
      <c r="B47">
        <v>44</v>
      </c>
      <c r="C47" s="431" t="s">
        <v>323</v>
      </c>
      <c r="D47">
        <v>2000</v>
      </c>
      <c r="E47">
        <v>2000</v>
      </c>
      <c r="F47" s="431" t="s">
        <v>320</v>
      </c>
      <c r="G47" t="s">
        <v>326</v>
      </c>
    </row>
    <row r="48" spans="2:7" x14ac:dyDescent="0.2">
      <c r="B48">
        <v>45</v>
      </c>
      <c r="C48" t="s">
        <v>274</v>
      </c>
      <c r="D48">
        <v>2007</v>
      </c>
      <c r="E48">
        <v>2007</v>
      </c>
      <c r="F48" s="431" t="s">
        <v>320</v>
      </c>
      <c r="G48" t="s">
        <v>275</v>
      </c>
    </row>
    <row r="49" spans="2:7" x14ac:dyDescent="0.2">
      <c r="B49">
        <v>46</v>
      </c>
      <c r="C49" t="s">
        <v>277</v>
      </c>
      <c r="D49">
        <v>2008</v>
      </c>
      <c r="E49">
        <v>2008</v>
      </c>
      <c r="F49" s="431" t="s">
        <v>320</v>
      </c>
      <c r="G49" t="s">
        <v>278</v>
      </c>
    </row>
    <row r="50" spans="2:7" x14ac:dyDescent="0.2">
      <c r="B50">
        <v>47</v>
      </c>
      <c r="C50" s="431" t="s">
        <v>321</v>
      </c>
      <c r="D50">
        <v>2009</v>
      </c>
      <c r="E50">
        <v>2008</v>
      </c>
      <c r="F50" s="431" t="s">
        <v>319</v>
      </c>
      <c r="G50" t="s">
        <v>276</v>
      </c>
    </row>
    <row r="51" spans="2:7" x14ac:dyDescent="0.2">
      <c r="B51">
        <v>48</v>
      </c>
      <c r="C51" t="s">
        <v>279</v>
      </c>
      <c r="D51">
        <v>2010</v>
      </c>
      <c r="E51">
        <v>2010</v>
      </c>
      <c r="F51" s="431" t="s">
        <v>320</v>
      </c>
      <c r="G51" t="s">
        <v>280</v>
      </c>
    </row>
    <row r="52" spans="2:7" x14ac:dyDescent="0.2">
      <c r="B52">
        <v>49</v>
      </c>
      <c r="C52" t="s">
        <v>286</v>
      </c>
      <c r="D52">
        <v>1959</v>
      </c>
      <c r="E52">
        <v>1976</v>
      </c>
      <c r="F52" t="s">
        <v>331</v>
      </c>
      <c r="G52" t="s">
        <v>287</v>
      </c>
    </row>
    <row r="53" spans="2:7" x14ac:dyDescent="0.2">
      <c r="B53">
        <v>50</v>
      </c>
      <c r="C53" t="s">
        <v>282</v>
      </c>
      <c r="D53">
        <v>1975</v>
      </c>
      <c r="E53">
        <v>1975</v>
      </c>
      <c r="F53" t="s">
        <v>331</v>
      </c>
      <c r="G53" t="s">
        <v>147</v>
      </c>
    </row>
    <row r="54" spans="2:7" x14ac:dyDescent="0.2">
      <c r="B54">
        <v>51</v>
      </c>
      <c r="C54" t="s">
        <v>298</v>
      </c>
      <c r="D54" s="431">
        <v>1992</v>
      </c>
      <c r="E54">
        <v>2006</v>
      </c>
      <c r="F54" s="431" t="s">
        <v>319</v>
      </c>
      <c r="G54" t="s">
        <v>299</v>
      </c>
    </row>
    <row r="55" spans="2:7" x14ac:dyDescent="0.2">
      <c r="B55">
        <v>52</v>
      </c>
      <c r="C55" t="s">
        <v>297</v>
      </c>
      <c r="D55">
        <v>1997</v>
      </c>
      <c r="E55">
        <v>2008</v>
      </c>
      <c r="F55" s="431" t="s">
        <v>319</v>
      </c>
      <c r="G55" t="s">
        <v>296</v>
      </c>
    </row>
    <row r="56" spans="2:7" x14ac:dyDescent="0.2">
      <c r="B56">
        <v>53</v>
      </c>
      <c r="C56" t="s">
        <v>295</v>
      </c>
      <c r="D56">
        <v>1999</v>
      </c>
      <c r="E56">
        <v>1999</v>
      </c>
      <c r="F56" t="s">
        <v>320</v>
      </c>
      <c r="G56" t="s">
        <v>292</v>
      </c>
    </row>
    <row r="57" spans="2:7" x14ac:dyDescent="0.2">
      <c r="B57">
        <v>54</v>
      </c>
      <c r="C57" s="431" t="s">
        <v>325</v>
      </c>
      <c r="D57" s="431">
        <v>2000</v>
      </c>
      <c r="E57">
        <v>2000</v>
      </c>
      <c r="F57" s="431" t="s">
        <v>320</v>
      </c>
      <c r="G57" t="s">
        <v>285</v>
      </c>
    </row>
    <row r="58" spans="2:7" x14ac:dyDescent="0.2">
      <c r="B58">
        <v>55</v>
      </c>
      <c r="C58" t="s">
        <v>283</v>
      </c>
      <c r="D58">
        <v>2001</v>
      </c>
      <c r="E58">
        <v>2001</v>
      </c>
      <c r="F58" s="431" t="s">
        <v>320</v>
      </c>
      <c r="G58" t="s">
        <v>284</v>
      </c>
    </row>
    <row r="59" spans="2:7" x14ac:dyDescent="0.2">
      <c r="B59">
        <v>56</v>
      </c>
      <c r="C59" t="s">
        <v>293</v>
      </c>
      <c r="D59">
        <v>2001</v>
      </c>
      <c r="E59">
        <v>2001</v>
      </c>
      <c r="F59" s="431" t="s">
        <v>320</v>
      </c>
      <c r="G59" t="s">
        <v>288</v>
      </c>
    </row>
    <row r="60" spans="2:7" x14ac:dyDescent="0.2">
      <c r="B60">
        <v>57</v>
      </c>
      <c r="C60" t="s">
        <v>302</v>
      </c>
      <c r="D60">
        <v>2001</v>
      </c>
      <c r="E60">
        <v>2001</v>
      </c>
      <c r="F60" s="431" t="s">
        <v>320</v>
      </c>
      <c r="G60" t="s">
        <v>303</v>
      </c>
    </row>
    <row r="61" spans="2:7" x14ac:dyDescent="0.2">
      <c r="B61">
        <v>58</v>
      </c>
      <c r="C61" t="s">
        <v>294</v>
      </c>
      <c r="D61">
        <v>2003</v>
      </c>
      <c r="E61">
        <v>2003</v>
      </c>
      <c r="F61" s="431" t="s">
        <v>320</v>
      </c>
      <c r="G61" t="s">
        <v>291</v>
      </c>
    </row>
    <row r="62" spans="2:7" x14ac:dyDescent="0.2">
      <c r="B62">
        <v>59</v>
      </c>
      <c r="C62" t="s">
        <v>300</v>
      </c>
      <c r="D62">
        <v>2004</v>
      </c>
      <c r="E62">
        <v>2004</v>
      </c>
      <c r="F62" s="431" t="s">
        <v>320</v>
      </c>
      <c r="G62" t="s">
        <v>301</v>
      </c>
    </row>
    <row r="63" spans="2:7" x14ac:dyDescent="0.2">
      <c r="B63">
        <v>60</v>
      </c>
      <c r="C63" t="s">
        <v>289</v>
      </c>
      <c r="D63">
        <v>2005</v>
      </c>
      <c r="E63">
        <v>2005</v>
      </c>
      <c r="F63" s="431" t="s">
        <v>320</v>
      </c>
      <c r="G63" t="s">
        <v>290</v>
      </c>
    </row>
    <row r="66" spans="2:3" x14ac:dyDescent="0.2">
      <c r="B66" s="431"/>
    </row>
    <row r="79" spans="2:3" x14ac:dyDescent="0.2">
      <c r="C79" s="430"/>
    </row>
  </sheetData>
  <phoneticPr fontId="30" type="noConversion"/>
  <pageMargins left="0.75" right="0.75" top="1" bottom="1" header="0" footer="0"/>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54</vt:i4>
      </vt:variant>
    </vt:vector>
  </HeadingPairs>
  <TitlesOfParts>
    <vt:vector size="61" baseType="lpstr">
      <vt:lpstr>Index</vt:lpstr>
      <vt:lpstr>I. Institutions</vt:lpstr>
      <vt:lpstr>II. Enrollments</vt:lpstr>
      <vt:lpstr>III. Faculty</vt:lpstr>
      <vt:lpstr>IV. Revenues</vt:lpstr>
      <vt:lpstr>Internet Sources</vt:lpstr>
      <vt:lpstr>List of private institutions</vt:lpstr>
      <vt:lpstr>_1.Número_de_instituciones</vt:lpstr>
      <vt:lpstr>_2.1._Matrícula_por_tipo</vt:lpstr>
      <vt:lpstr>_2.2._Matrícula_por_sexo</vt:lpstr>
      <vt:lpstr>_2.3._Matrícula_según_localización_geográfica</vt:lpstr>
      <vt:lpstr>_2.4._Matrícula_según_estatus_de_los_alumnos</vt:lpstr>
      <vt:lpstr>_2.5._Matrícula_según_regimen</vt:lpstr>
      <vt:lpstr>_2.6._Matrícula_según_área_del_conocimiento</vt:lpstr>
      <vt:lpstr>_3.1._Numero_de_docentes_por_tipo</vt:lpstr>
      <vt:lpstr>_3.2._Número_de_docentes_según_estatus</vt:lpstr>
      <vt:lpstr>_3.3._Número_de_docentes_según_grado_academico</vt:lpstr>
      <vt:lpstr>_4.1._Ingresos_presupuestarios_por_fuente</vt:lpstr>
      <vt:lpstr>a_1</vt:lpstr>
      <vt:lpstr>a_10</vt:lpstr>
      <vt:lpstr>a_2</vt:lpstr>
      <vt:lpstr>a_3</vt:lpstr>
      <vt:lpstr>a_4</vt:lpstr>
      <vt:lpstr>a_5</vt:lpstr>
      <vt:lpstr>a_6</vt:lpstr>
      <vt:lpstr>a_7</vt:lpstr>
      <vt:lpstr>a_8</vt:lpstr>
      <vt:lpstr>a_9</vt:lpstr>
      <vt:lpstr>ca_1</vt:lpstr>
      <vt:lpstr>ca_2</vt:lpstr>
      <vt:lpstr>ca_3</vt:lpstr>
      <vt:lpstr>ed_1</vt:lpstr>
      <vt:lpstr>ed_2</vt:lpstr>
      <vt:lpstr>es_1</vt:lpstr>
      <vt:lpstr>es_2</vt:lpstr>
      <vt:lpstr>f_1</vt:lpstr>
      <vt:lpstr>f_2</vt:lpstr>
      <vt:lpstr>f_3</vt:lpstr>
      <vt:lpstr>f_4</vt:lpstr>
      <vt:lpstr>f_5</vt:lpstr>
      <vt:lpstr>f_6</vt:lpstr>
      <vt:lpstr>g_1</vt:lpstr>
      <vt:lpstr>g_2</vt:lpstr>
      <vt:lpstr>g_3</vt:lpstr>
      <vt:lpstr>g_4</vt:lpstr>
      <vt:lpstr>ge_1</vt:lpstr>
      <vt:lpstr>ge_2</vt:lpstr>
      <vt:lpstr>II.7._Matrícula_según_nivel</vt:lpstr>
      <vt:lpstr>Indice</vt:lpstr>
      <vt:lpstr>List_of_private_institutions__as_of_2000</vt:lpstr>
      <vt:lpstr>p_1</vt:lpstr>
      <vt:lpstr>p_2</vt:lpstr>
      <vt:lpstr>'I. Institutions'!Print_Area</vt:lpstr>
      <vt:lpstr>'II. Enrollments'!Print_Area</vt:lpstr>
      <vt:lpstr>'III. Faculty'!Print_Area</vt:lpstr>
      <vt:lpstr>r_1</vt:lpstr>
      <vt:lpstr>r_2</vt:lpstr>
      <vt:lpstr>s_1</vt:lpstr>
      <vt:lpstr>s_2</vt:lpstr>
      <vt:lpstr>t_1</vt:lpstr>
      <vt:lpstr>t_2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Levy, Daniel C</dc:creator>
  <cp:lastModifiedBy>Exploring Excel Student</cp:lastModifiedBy>
  <cp:lastPrinted>2003-01-09T14:27:59Z</cp:lastPrinted>
  <dcterms:created xsi:type="dcterms:W3CDTF">2002-07-01T08:37:47Z</dcterms:created>
  <dcterms:modified xsi:type="dcterms:W3CDTF">2012-05-22T16:32:52Z</dcterms:modified>
</cp:coreProperties>
</file>